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9720" windowHeight="6540" tabRatio="601" activeTab="2"/>
  </bookViews>
  <sheets>
    <sheet name="ENTRATA 2018" sheetId="1" r:id="rId1"/>
    <sheet name="SPESA 2018" sheetId="2" r:id="rId2"/>
    <sheet name="RIEPILOGO 2018" sheetId="3" r:id="rId3"/>
    <sheet name="CONTO PATRIMONIALE 2018" sheetId="4" r:id="rId4"/>
    <sheet name="Foglio1" sheetId="5" r:id="rId5"/>
  </sheets>
  <definedNames>
    <definedName name="_xlnm.Print_Area" localSheetId="3">'CONTO PATRIMONIALE 2018'!$A$1:$K$48</definedName>
    <definedName name="_xlnm.Print_Area" localSheetId="0">'ENTRATA 2018'!$A$1:$L$149</definedName>
    <definedName name="_xlnm.Print_Area" localSheetId="1">'SPESA 2018'!$A$1:$I$122</definedName>
  </definedNames>
  <calcPr calcId="144525"/>
</workbook>
</file>

<file path=xl/calcChain.xml><?xml version="1.0" encoding="utf-8"?>
<calcChain xmlns="http://schemas.openxmlformats.org/spreadsheetml/2006/main">
  <c r="E89" i="2" l="1"/>
  <c r="K100" i="2"/>
  <c r="K35" i="2"/>
  <c r="E11" i="4" l="1"/>
  <c r="E12" i="4"/>
  <c r="E13" i="4"/>
  <c r="E18" i="4" s="1"/>
  <c r="I100" i="2"/>
  <c r="I101" i="2"/>
  <c r="I102" i="2"/>
  <c r="I103" i="2"/>
  <c r="I106" i="2"/>
  <c r="I107" i="2"/>
  <c r="I108" i="2"/>
  <c r="I109" i="2"/>
  <c r="I110" i="2"/>
  <c r="I111" i="2"/>
  <c r="I112" i="2"/>
  <c r="I113" i="2"/>
  <c r="I114" i="2"/>
  <c r="I115" i="2"/>
  <c r="I118" i="2"/>
  <c r="I119" i="2"/>
  <c r="I72" i="2"/>
  <c r="I73" i="2"/>
  <c r="I75" i="2"/>
  <c r="I76" i="2"/>
  <c r="I78" i="2"/>
  <c r="I79" i="2"/>
  <c r="I80" i="2"/>
  <c r="I82" i="2"/>
  <c r="I83" i="2"/>
  <c r="I84" i="2"/>
  <c r="I85" i="2"/>
  <c r="I86" i="2"/>
  <c r="I87" i="2"/>
  <c r="I90" i="2"/>
  <c r="I91" i="2"/>
  <c r="I92" i="2"/>
  <c r="I93" i="2"/>
  <c r="I95" i="2"/>
  <c r="I96" i="2"/>
  <c r="I97" i="2"/>
  <c r="I68" i="2"/>
  <c r="I69" i="2"/>
  <c r="I65" i="2"/>
  <c r="I45" i="2"/>
  <c r="I46" i="2"/>
  <c r="I49" i="2"/>
  <c r="I50" i="2"/>
  <c r="I51" i="2"/>
  <c r="I53" i="2"/>
  <c r="I54" i="2"/>
  <c r="I55" i="2"/>
  <c r="I57" i="2"/>
  <c r="I58" i="2"/>
  <c r="I59" i="2"/>
  <c r="I61" i="2"/>
  <c r="I62" i="2"/>
  <c r="I63" i="2"/>
  <c r="I38" i="2"/>
  <c r="I39" i="2"/>
  <c r="I40" i="2"/>
  <c r="I42" i="2"/>
  <c r="I35" i="2"/>
  <c r="I31" i="2"/>
  <c r="I32" i="2"/>
  <c r="I13" i="2"/>
  <c r="I14" i="2"/>
  <c r="I17" i="2"/>
  <c r="I20" i="2"/>
  <c r="I21" i="2"/>
  <c r="I24" i="2"/>
  <c r="I25" i="2"/>
  <c r="I26" i="2"/>
  <c r="I27" i="2"/>
  <c r="I28" i="2"/>
  <c r="I9" i="2"/>
  <c r="I10" i="2"/>
  <c r="I7" i="2"/>
  <c r="H55" i="1"/>
  <c r="J4" i="1"/>
  <c r="J128" i="1"/>
  <c r="I11" i="3"/>
  <c r="G87" i="1" l="1"/>
  <c r="G43" i="1"/>
  <c r="F44" i="1"/>
  <c r="J44" i="1" s="1"/>
  <c r="F48" i="2"/>
  <c r="H48" i="2" s="1"/>
  <c r="F47" i="2"/>
  <c r="H47" i="2" s="1"/>
  <c r="I47" i="2" s="1"/>
  <c r="E48" i="2"/>
  <c r="E47" i="2"/>
  <c r="E22" i="2"/>
  <c r="E11" i="2"/>
  <c r="G133" i="1"/>
  <c r="J41" i="1"/>
  <c r="J42" i="1"/>
  <c r="J45" i="1"/>
  <c r="J46" i="1"/>
  <c r="J49" i="1"/>
  <c r="J50" i="1"/>
  <c r="J53" i="1"/>
  <c r="J57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1" i="1"/>
  <c r="J82" i="1"/>
  <c r="J83" i="1"/>
  <c r="J84" i="1"/>
  <c r="J85" i="1"/>
  <c r="J86" i="1"/>
  <c r="J89" i="1"/>
  <c r="J90" i="1"/>
  <c r="J91" i="1"/>
  <c r="J94" i="1"/>
  <c r="J95" i="1"/>
  <c r="J96" i="1"/>
  <c r="J97" i="1"/>
  <c r="J98" i="1"/>
  <c r="J31" i="1"/>
  <c r="J32" i="1"/>
  <c r="J33" i="1"/>
  <c r="J34" i="1"/>
  <c r="J37" i="1"/>
  <c r="J38" i="1"/>
  <c r="J15" i="1"/>
  <c r="J19" i="1"/>
  <c r="J20" i="1"/>
  <c r="J21" i="1"/>
  <c r="J22" i="1"/>
  <c r="J25" i="1"/>
  <c r="J26" i="1"/>
  <c r="J27" i="1"/>
  <c r="G44" i="1" l="1"/>
  <c r="E66" i="2"/>
  <c r="G66" i="2"/>
  <c r="H66" i="2"/>
  <c r="E67" i="2"/>
  <c r="F67" i="2"/>
  <c r="G67" i="2"/>
  <c r="H67" i="2"/>
  <c r="D66" i="2"/>
  <c r="E43" i="2"/>
  <c r="F43" i="2"/>
  <c r="G43" i="2"/>
  <c r="H43" i="2"/>
  <c r="I43" i="2" s="1"/>
  <c r="E44" i="2"/>
  <c r="F44" i="2"/>
  <c r="G44" i="2"/>
  <c r="H44" i="2"/>
  <c r="D43" i="2"/>
  <c r="G37" i="2"/>
  <c r="E36" i="2"/>
  <c r="G36" i="2"/>
  <c r="D36" i="2"/>
  <c r="B46" i="2"/>
  <c r="E29" i="2"/>
  <c r="G29" i="2"/>
  <c r="D29" i="2"/>
  <c r="G19" i="2"/>
  <c r="G18" i="2"/>
  <c r="D18" i="2"/>
  <c r="J14" i="1"/>
  <c r="I66" i="2" l="1"/>
  <c r="E12" i="2"/>
  <c r="F12" i="2" s="1"/>
  <c r="E8" i="2"/>
  <c r="D8" i="2"/>
  <c r="I8" i="2" s="1"/>
  <c r="G35" i="1"/>
  <c r="G94" i="2"/>
  <c r="H94" i="2"/>
  <c r="G89" i="2"/>
  <c r="G23" i="2"/>
  <c r="H93" i="1"/>
  <c r="H88" i="1"/>
  <c r="E104" i="1"/>
  <c r="E26" i="4"/>
  <c r="E29" i="1"/>
  <c r="E108" i="1" s="1"/>
  <c r="F29" i="1"/>
  <c r="F108" i="1" s="1"/>
  <c r="F15" i="2"/>
  <c r="H15" i="2" s="1"/>
  <c r="I15" i="2" s="1"/>
  <c r="F22" i="2"/>
  <c r="H33" i="2"/>
  <c r="I33" i="2" s="1"/>
  <c r="F33" i="2"/>
  <c r="F36" i="2" s="1"/>
  <c r="I39" i="1"/>
  <c r="J39" i="1" s="1"/>
  <c r="G47" i="1"/>
  <c r="I47" i="1" s="1"/>
  <c r="J47" i="1" s="1"/>
  <c r="I51" i="1"/>
  <c r="E55" i="1"/>
  <c r="G23" i="1"/>
  <c r="I23" i="1" s="1"/>
  <c r="J23" i="1" s="1"/>
  <c r="E33" i="4"/>
  <c r="E16" i="2"/>
  <c r="F16" i="2" s="1"/>
  <c r="H16" i="2" s="1"/>
  <c r="I16" i="2" s="1"/>
  <c r="E36" i="1"/>
  <c r="J15" i="4"/>
  <c r="H28" i="1"/>
  <c r="H107" i="1" s="1"/>
  <c r="H111" i="1"/>
  <c r="I87" i="1"/>
  <c r="J87" i="1" s="1"/>
  <c r="F88" i="1"/>
  <c r="G88" i="1" s="1"/>
  <c r="F88" i="2"/>
  <c r="F93" i="2"/>
  <c r="G116" i="2"/>
  <c r="G104" i="2"/>
  <c r="F94" i="2"/>
  <c r="F89" i="2"/>
  <c r="E34" i="2"/>
  <c r="E23" i="2"/>
  <c r="I92" i="1"/>
  <c r="J92" i="1" s="1"/>
  <c r="I17" i="1"/>
  <c r="J17" i="1" s="1"/>
  <c r="F55" i="1"/>
  <c r="F56" i="1" s="1"/>
  <c r="F59" i="1" s="1"/>
  <c r="F113" i="1" s="1"/>
  <c r="I113" i="1" s="1"/>
  <c r="G39" i="1"/>
  <c r="G40" i="1" s="1"/>
  <c r="G51" i="1"/>
  <c r="H57" i="1"/>
  <c r="F54" i="1"/>
  <c r="F111" i="1" s="1"/>
  <c r="G54" i="1"/>
  <c r="G111" i="1" s="1"/>
  <c r="E54" i="1"/>
  <c r="E52" i="1"/>
  <c r="F52" i="1"/>
  <c r="G52" i="1" s="1"/>
  <c r="H40" i="1"/>
  <c r="H29" i="1"/>
  <c r="F28" i="1"/>
  <c r="F107" i="1" s="1"/>
  <c r="G28" i="1"/>
  <c r="G107" i="1" s="1"/>
  <c r="E28" i="1"/>
  <c r="G17" i="1"/>
  <c r="G18" i="1" s="1"/>
  <c r="I35" i="1"/>
  <c r="E99" i="2"/>
  <c r="E116" i="2" s="1"/>
  <c r="D70" i="2"/>
  <c r="D60" i="2"/>
  <c r="I60" i="2" s="1"/>
  <c r="D23" i="2"/>
  <c r="F48" i="1"/>
  <c r="I111" i="1"/>
  <c r="E24" i="1"/>
  <c r="I107" i="1"/>
  <c r="F40" i="1"/>
  <c r="E18" i="1"/>
  <c r="J13" i="4"/>
  <c r="J12" i="4"/>
  <c r="J11" i="4"/>
  <c r="E99" i="1"/>
  <c r="E48" i="1"/>
  <c r="E40" i="1"/>
  <c r="I16" i="1"/>
  <c r="J16" i="1" s="1"/>
  <c r="F18" i="1"/>
  <c r="D16" i="1"/>
  <c r="D6" i="1"/>
  <c r="D19" i="1" s="1"/>
  <c r="D22" i="1" s="1"/>
  <c r="D28" i="1" s="1"/>
  <c r="D34" i="1" s="1"/>
  <c r="D38" i="1" s="1"/>
  <c r="D42" i="1" s="1"/>
  <c r="I44" i="1"/>
  <c r="I43" i="1"/>
  <c r="J43" i="1" s="1"/>
  <c r="J116" i="1"/>
  <c r="J117" i="1" s="1"/>
  <c r="E117" i="1"/>
  <c r="H99" i="1"/>
  <c r="H100" i="1" s="1"/>
  <c r="G99" i="1"/>
  <c r="F99" i="1"/>
  <c r="F100" i="1" s="1"/>
  <c r="F123" i="1"/>
  <c r="G123" i="1"/>
  <c r="H123" i="1"/>
  <c r="I123" i="1"/>
  <c r="J127" i="1"/>
  <c r="J120" i="1"/>
  <c r="J123" i="1"/>
  <c r="J119" i="1"/>
  <c r="J115" i="1"/>
  <c r="J103" i="1"/>
  <c r="G36" i="1"/>
  <c r="F36" i="1"/>
  <c r="E123" i="1"/>
  <c r="D74" i="1"/>
  <c r="D78" i="1" s="1"/>
  <c r="D86" i="1" s="1"/>
  <c r="E93" i="1"/>
  <c r="F24" i="1"/>
  <c r="J132" i="1"/>
  <c r="D103" i="1"/>
  <c r="D107" i="1" s="1"/>
  <c r="D111" i="1" s="1"/>
  <c r="D115" i="1" s="1"/>
  <c r="D119" i="1" s="1"/>
  <c r="D123" i="1" s="1"/>
  <c r="D129" i="1" s="1"/>
  <c r="D135" i="1" s="1"/>
  <c r="J134" i="1"/>
  <c r="J126" i="1"/>
  <c r="J122" i="1"/>
  <c r="J121" i="1"/>
  <c r="J118" i="1"/>
  <c r="J114" i="1"/>
  <c r="J110" i="1"/>
  <c r="J106" i="1"/>
  <c r="J102" i="1"/>
  <c r="I80" i="1"/>
  <c r="J80" i="1" s="1"/>
  <c r="H80" i="1"/>
  <c r="H24" i="1"/>
  <c r="D12" i="2"/>
  <c r="D41" i="2"/>
  <c r="I41" i="2" s="1"/>
  <c r="J64" i="2"/>
  <c r="D64" i="2"/>
  <c r="I64" i="2" s="1"/>
  <c r="D52" i="2"/>
  <c r="I52" i="2" s="1"/>
  <c r="M31" i="2"/>
  <c r="M26" i="2"/>
  <c r="D98" i="2"/>
  <c r="I98" i="2" s="1"/>
  <c r="D56" i="2"/>
  <c r="I56" i="2" s="1"/>
  <c r="D48" i="2"/>
  <c r="I48" i="2" s="1"/>
  <c r="D94" i="2"/>
  <c r="D89" i="2"/>
  <c r="F81" i="2"/>
  <c r="G81" i="2"/>
  <c r="H81" i="2" s="1"/>
  <c r="I81" i="2" s="1"/>
  <c r="G77" i="2"/>
  <c r="H77" i="2" s="1"/>
  <c r="I77" i="2" s="1"/>
  <c r="F77" i="2"/>
  <c r="H74" i="2"/>
  <c r="I74" i="2" s="1"/>
  <c r="H88" i="2" l="1"/>
  <c r="I88" i="2" s="1"/>
  <c r="F98" i="2"/>
  <c r="J54" i="1"/>
  <c r="J111" i="1" s="1"/>
  <c r="I94" i="2"/>
  <c r="J35" i="1"/>
  <c r="I55" i="1"/>
  <c r="E107" i="1"/>
  <c r="J28" i="1"/>
  <c r="G55" i="1"/>
  <c r="G56" i="1" s="1"/>
  <c r="G100" i="1"/>
  <c r="G124" i="1"/>
  <c r="H58" i="1"/>
  <c r="H112" i="1" s="1"/>
  <c r="H59" i="1"/>
  <c r="I52" i="1"/>
  <c r="J52" i="1" s="1"/>
  <c r="J51" i="1"/>
  <c r="E105" i="1"/>
  <c r="J105" i="1" s="1"/>
  <c r="H36" i="2"/>
  <c r="I36" i="2" s="1"/>
  <c r="F19" i="2"/>
  <c r="D99" i="2"/>
  <c r="D44" i="2"/>
  <c r="I44" i="2" s="1"/>
  <c r="D30" i="2"/>
  <c r="D104" i="2"/>
  <c r="E124" i="1"/>
  <c r="E125" i="1" s="1"/>
  <c r="E56" i="1"/>
  <c r="E30" i="1"/>
  <c r="D37" i="2"/>
  <c r="G71" i="2"/>
  <c r="G105" i="2" s="1"/>
  <c r="G30" i="2"/>
  <c r="H22" i="2"/>
  <c r="I22" i="2" s="1"/>
  <c r="F29" i="2"/>
  <c r="E19" i="2"/>
  <c r="H34" i="2"/>
  <c r="I34" i="2" s="1"/>
  <c r="E37" i="2"/>
  <c r="F23" i="2"/>
  <c r="F30" i="2" s="1"/>
  <c r="E30" i="2"/>
  <c r="D19" i="2"/>
  <c r="D67" i="2"/>
  <c r="I67" i="2" s="1"/>
  <c r="F99" i="2"/>
  <c r="F116" i="2" s="1"/>
  <c r="F11" i="2"/>
  <c r="F18" i="2" s="1"/>
  <c r="H11" i="2"/>
  <c r="I11" i="2" s="1"/>
  <c r="E70" i="2"/>
  <c r="E104" i="2" s="1"/>
  <c r="E18" i="2"/>
  <c r="J104" i="1"/>
  <c r="I93" i="1"/>
  <c r="J93" i="1" s="1"/>
  <c r="G135" i="1"/>
  <c r="I29" i="1"/>
  <c r="G120" i="2"/>
  <c r="F25" i="4" s="1"/>
  <c r="J25" i="4" s="1"/>
  <c r="J33" i="4" s="1"/>
  <c r="G29" i="1"/>
  <c r="G48" i="1"/>
  <c r="I88" i="1"/>
  <c r="J88" i="1" s="1"/>
  <c r="E111" i="1"/>
  <c r="E135" i="1" s="1"/>
  <c r="G24" i="1"/>
  <c r="H30" i="1"/>
  <c r="F34" i="2"/>
  <c r="I99" i="1"/>
  <c r="J99" i="1" s="1"/>
  <c r="E58" i="1"/>
  <c r="E109" i="1"/>
  <c r="J107" i="1"/>
  <c r="D71" i="2"/>
  <c r="E100" i="1"/>
  <c r="F30" i="1"/>
  <c r="H124" i="1"/>
  <c r="I40" i="1"/>
  <c r="J40" i="1" s="1"/>
  <c r="H108" i="1"/>
  <c r="H109" i="1" s="1"/>
  <c r="I18" i="1"/>
  <c r="J18" i="1" s="1"/>
  <c r="F58" i="1"/>
  <c r="F112" i="1" s="1"/>
  <c r="F135" i="1"/>
  <c r="H135" i="1"/>
  <c r="H129" i="1"/>
  <c r="G129" i="1"/>
  <c r="E71" i="2"/>
  <c r="G117" i="2"/>
  <c r="G121" i="2" s="1"/>
  <c r="E17" i="3" s="1"/>
  <c r="G17" i="3" s="1"/>
  <c r="I129" i="1"/>
  <c r="E117" i="2"/>
  <c r="I36" i="1"/>
  <c r="I24" i="1"/>
  <c r="J24" i="1" s="1"/>
  <c r="D46" i="1"/>
  <c r="D50" i="1" s="1"/>
  <c r="D54" i="1"/>
  <c r="D57" i="1" s="1"/>
  <c r="H99" i="2"/>
  <c r="I99" i="2" s="1"/>
  <c r="I48" i="1"/>
  <c r="J48" i="1" s="1"/>
  <c r="F109" i="1"/>
  <c r="J108" i="1"/>
  <c r="I135" i="1"/>
  <c r="E32" i="4"/>
  <c r="E34" i="4" s="1"/>
  <c r="D116" i="2"/>
  <c r="D120" i="2" s="1"/>
  <c r="F129" i="1"/>
  <c r="F124" i="1"/>
  <c r="H89" i="2" l="1"/>
  <c r="I89" i="2" s="1"/>
  <c r="I56" i="1"/>
  <c r="I30" i="1"/>
  <c r="J30" i="1" s="1"/>
  <c r="J29" i="1"/>
  <c r="J36" i="1"/>
  <c r="J56" i="1" s="1"/>
  <c r="J55" i="1"/>
  <c r="J129" i="1"/>
  <c r="H37" i="2"/>
  <c r="I37" i="2" s="1"/>
  <c r="H23" i="2"/>
  <c r="I23" i="2" s="1"/>
  <c r="D117" i="2"/>
  <c r="D105" i="2"/>
  <c r="E59" i="1"/>
  <c r="E112" i="1"/>
  <c r="I108" i="1"/>
  <c r="I109" i="1" s="1"/>
  <c r="J109" i="1"/>
  <c r="H18" i="2"/>
  <c r="I18" i="2" s="1"/>
  <c r="H12" i="2"/>
  <c r="I12" i="2" s="1"/>
  <c r="E105" i="2"/>
  <c r="F71" i="2"/>
  <c r="F105" i="2" s="1"/>
  <c r="H29" i="2"/>
  <c r="I29" i="2" s="1"/>
  <c r="F37" i="2"/>
  <c r="E120" i="2"/>
  <c r="F70" i="2"/>
  <c r="G30" i="1"/>
  <c r="G108" i="1"/>
  <c r="G109" i="1" s="1"/>
  <c r="E129" i="1"/>
  <c r="J135" i="1"/>
  <c r="I124" i="1"/>
  <c r="I125" i="1" s="1"/>
  <c r="I100" i="1"/>
  <c r="J100" i="1" s="1"/>
  <c r="H130" i="1"/>
  <c r="H125" i="1"/>
  <c r="J124" i="1"/>
  <c r="J125" i="1" s="1"/>
  <c r="I58" i="1"/>
  <c r="G59" i="1"/>
  <c r="G113" i="1" s="1"/>
  <c r="G58" i="1"/>
  <c r="G112" i="1" s="1"/>
  <c r="G130" i="1" s="1"/>
  <c r="G136" i="1" s="1"/>
  <c r="F130" i="1"/>
  <c r="F17" i="4" s="1"/>
  <c r="F125" i="1"/>
  <c r="G125" i="1"/>
  <c r="H116" i="2"/>
  <c r="I116" i="2" s="1"/>
  <c r="H117" i="2"/>
  <c r="I117" i="2" s="1"/>
  <c r="F117" i="2"/>
  <c r="I112" i="1" l="1"/>
  <c r="M59" i="1"/>
  <c r="E9" i="3"/>
  <c r="G9" i="3" s="1"/>
  <c r="K9" i="3" s="1"/>
  <c r="G17" i="4"/>
  <c r="J17" i="4" s="1"/>
  <c r="H136" i="1"/>
  <c r="E13" i="3" s="1"/>
  <c r="H13" i="3" s="1"/>
  <c r="F16" i="4"/>
  <c r="E131" i="1"/>
  <c r="E130" i="1"/>
  <c r="I130" i="1"/>
  <c r="I136" i="1" s="1"/>
  <c r="J58" i="1"/>
  <c r="J112" i="1" s="1"/>
  <c r="F136" i="1"/>
  <c r="E7" i="3" s="1"/>
  <c r="G7" i="3" s="1"/>
  <c r="H30" i="2"/>
  <c r="I30" i="2" s="1"/>
  <c r="H19" i="2"/>
  <c r="I19" i="2" s="1"/>
  <c r="D121" i="2"/>
  <c r="E113" i="1"/>
  <c r="E136" i="1"/>
  <c r="J136" i="1" s="1"/>
  <c r="E121" i="2"/>
  <c r="F121" i="2"/>
  <c r="H71" i="2"/>
  <c r="I71" i="2" s="1"/>
  <c r="F131" i="1"/>
  <c r="G131" i="1"/>
  <c r="G137" i="1" s="1"/>
  <c r="I59" i="1"/>
  <c r="J59" i="1" s="1"/>
  <c r="K7" i="3" l="1"/>
  <c r="K11" i="3" s="1"/>
  <c r="G11" i="3"/>
  <c r="G19" i="3" s="1"/>
  <c r="J130" i="1"/>
  <c r="I131" i="1"/>
  <c r="J131" i="1" s="1"/>
  <c r="F137" i="1"/>
  <c r="I137" i="1" s="1"/>
  <c r="J113" i="1"/>
  <c r="H105" i="2"/>
  <c r="E137" i="1"/>
  <c r="J18" i="4"/>
  <c r="J32" i="4" s="1"/>
  <c r="J34" i="4" s="1"/>
  <c r="J137" i="1" l="1"/>
  <c r="H121" i="2"/>
  <c r="I121" i="2" s="1"/>
  <c r="I105" i="2"/>
  <c r="H70" i="2"/>
  <c r="I70" i="2" s="1"/>
  <c r="H104" i="2" l="1"/>
  <c r="F104" i="2"/>
  <c r="F120" i="2" s="1"/>
  <c r="H120" i="2" l="1"/>
  <c r="I120" i="2" s="1"/>
  <c r="I104" i="2"/>
  <c r="F66" i="2"/>
</calcChain>
</file>

<file path=xl/sharedStrings.xml><?xml version="1.0" encoding="utf-8"?>
<sst xmlns="http://schemas.openxmlformats.org/spreadsheetml/2006/main" count="320" uniqueCount="167">
  <si>
    <t>CAPITOLO</t>
  </si>
  <si>
    <t>OGGETTO</t>
  </si>
  <si>
    <t>RESIDUI COMPETENZA  CASSA</t>
  </si>
  <si>
    <t xml:space="preserve">RISCOSSIONI  TESORIERE </t>
  </si>
  <si>
    <t xml:space="preserve">RISCOSSIONI  ENTE </t>
  </si>
  <si>
    <t>RESIDUI DA RIPORTARE</t>
  </si>
  <si>
    <t>ACCERTAMENTI</t>
  </si>
  <si>
    <t>MAGGIORI MINORI ENTRATE</t>
  </si>
  <si>
    <t>TOTALE TITOLO II</t>
  </si>
  <si>
    <t>RIEPILOGO GENERALE  ENTRATA</t>
  </si>
  <si>
    <t>TOTALE TITOLO 1°</t>
  </si>
  <si>
    <t>TOTALE TITOLO 2°</t>
  </si>
  <si>
    <t>TOTALE TITOLO 3°</t>
  </si>
  <si>
    <t>TOTALE TITOLO 4°</t>
  </si>
  <si>
    <t>TOTALE TITOLO 5°</t>
  </si>
  <si>
    <t>TOTALE TITOLO 6°</t>
  </si>
  <si>
    <t>TOTALE ENTRATA</t>
  </si>
  <si>
    <t>TOTALE GENERALE ENTRATE</t>
  </si>
  <si>
    <t>RIEPILOGO GENERALE USCITA</t>
  </si>
  <si>
    <t>TITOLO 1°</t>
  </si>
  <si>
    <t>TITOLO 2°</t>
  </si>
  <si>
    <t>TITOLO 3°</t>
  </si>
  <si>
    <t>TITOLO 4°</t>
  </si>
  <si>
    <t>TOTALE GENERALE USCITA</t>
  </si>
  <si>
    <t>RESIDUI</t>
  </si>
  <si>
    <t>COMPETENZA</t>
  </si>
  <si>
    <t>TOTALE</t>
  </si>
  <si>
    <t>RISCOSSIONI</t>
  </si>
  <si>
    <t>PAGAMENTI</t>
  </si>
  <si>
    <t>RESIDUI ATTIVI</t>
  </si>
  <si>
    <t>TOTALE ATTIVITA'</t>
  </si>
  <si>
    <t>RESIDUI PASSIVI</t>
  </si>
  <si>
    <t>Importi</t>
  </si>
  <si>
    <t xml:space="preserve"> Variazioni  da               c/finanziario</t>
  </si>
  <si>
    <t>Variazione da altre cause</t>
  </si>
  <si>
    <t>Parziali</t>
  </si>
  <si>
    <t xml:space="preserve">      +</t>
  </si>
  <si>
    <t>-</t>
  </si>
  <si>
    <t xml:space="preserve">     +</t>
  </si>
  <si>
    <t xml:space="preserve">     -</t>
  </si>
  <si>
    <t xml:space="preserve">      CONTO DEL PATRIMONIO</t>
  </si>
  <si>
    <t xml:space="preserve">                   PASSIVO</t>
  </si>
  <si>
    <t>C) DEBITI</t>
  </si>
  <si>
    <t>Relativamente alle voci suddette il Conto del Patrimonio rileva:</t>
  </si>
  <si>
    <t xml:space="preserve">     a)     la consistenza iniziale</t>
  </si>
  <si>
    <t xml:space="preserve">     b)     le variazioni in aumento e in diminuzione dalla </t>
  </si>
  <si>
    <t xml:space="preserve">             contabilità finanziaria</t>
  </si>
  <si>
    <t xml:space="preserve">     c)     le variazioni in aumento e in diminuzione derivate </t>
  </si>
  <si>
    <t xml:space="preserve">             da altre cause non rilevate in contabilità finanziaria</t>
  </si>
  <si>
    <t xml:space="preserve">     d)     la consistenza finale.</t>
  </si>
  <si>
    <t xml:space="preserve"> PAGAMENTI TESORIERE </t>
  </si>
  <si>
    <t xml:space="preserve">PAGAMENTI  ENTE </t>
  </si>
  <si>
    <t>IMPEGNI</t>
  </si>
  <si>
    <t>MAGGIORI MINORI USCITA</t>
  </si>
  <si>
    <t xml:space="preserve">Titolo </t>
  </si>
  <si>
    <t xml:space="preserve"> I</t>
  </si>
  <si>
    <t>II</t>
  </si>
  <si>
    <t>TOTALE TITOLO I</t>
  </si>
  <si>
    <t>Contributo LR n. 43/1988</t>
  </si>
  <si>
    <t>Proventi dai tagli ordinari di boschi</t>
  </si>
  <si>
    <t>Categoria 2</t>
  </si>
  <si>
    <t>Totale categoria 2</t>
  </si>
  <si>
    <t>TITOLO III                                           ENTRATE EXTRATRIBUTARIE</t>
  </si>
  <si>
    <t>Totale Titolo III</t>
  </si>
  <si>
    <t xml:space="preserve">Titolo IV </t>
  </si>
  <si>
    <t>Entrate derivanti da alienazione e ammortamento di beni patrimoniali</t>
  </si>
  <si>
    <t>Titolo V</t>
  </si>
  <si>
    <t>Entrate derivanti da accensioni di prestiti</t>
  </si>
  <si>
    <t xml:space="preserve">Entrate per partite di giro </t>
  </si>
  <si>
    <t xml:space="preserve">Ritenute erariali a professionisti </t>
  </si>
  <si>
    <t>Depositi cauzionali per spese di giudizio</t>
  </si>
  <si>
    <t>TOTALE TITOLO VI</t>
  </si>
  <si>
    <t>TITOLO 1°                  SPESE CORRENTI</t>
  </si>
  <si>
    <t xml:space="preserve">TITOLO II                    Spese in conto capitale </t>
  </si>
  <si>
    <r>
      <t>Titolo III                      Spesa per rimborso presti</t>
    </r>
    <r>
      <rPr>
        <sz val="8"/>
        <rFont val="Arial"/>
        <family val="2"/>
      </rPr>
      <t xml:space="preserve">ti </t>
    </r>
  </si>
  <si>
    <t xml:space="preserve">TITOLO IV                             Spesa per partite di giro </t>
  </si>
  <si>
    <t>TOTALE TITOLO IV</t>
  </si>
  <si>
    <t>RP</t>
  </si>
  <si>
    <t>CP</t>
  </si>
  <si>
    <t>CS</t>
  </si>
  <si>
    <t>Rif. Inventario</t>
  </si>
  <si>
    <t>B</t>
  </si>
  <si>
    <t>Immobili di uso pubblico per destinazione</t>
  </si>
  <si>
    <t xml:space="preserve">Immobili patrimoniali </t>
  </si>
  <si>
    <t>terreni</t>
  </si>
  <si>
    <t>fabbricati</t>
  </si>
  <si>
    <t>C</t>
  </si>
  <si>
    <t>Beni mobili di uso pubblico</t>
  </si>
  <si>
    <t>D</t>
  </si>
  <si>
    <t>Beni mobili patrimoniali compresi quelli per determinazione di legge</t>
  </si>
  <si>
    <t>Crediti</t>
  </si>
  <si>
    <t>residui attivi</t>
  </si>
  <si>
    <t>Fondo Casa alla fine dell'esercizio</t>
  </si>
  <si>
    <t>PASSIVITA'</t>
  </si>
  <si>
    <t>Debiti ed altre passività</t>
  </si>
  <si>
    <t xml:space="preserve">Residui passivi </t>
  </si>
  <si>
    <t xml:space="preserve">    TOTALE DEL PASSIVO </t>
  </si>
  <si>
    <t xml:space="preserve">Totale Titolo IV </t>
  </si>
  <si>
    <t xml:space="preserve">TOTALE TITOLO V  </t>
  </si>
  <si>
    <t>Titolo VI</t>
  </si>
  <si>
    <t>RESIDUI =RA COMPETENZA=CP  CASSA=CS</t>
  </si>
  <si>
    <t>RA</t>
  </si>
  <si>
    <t>Totalre attività</t>
  </si>
  <si>
    <t>Totale passività</t>
  </si>
  <si>
    <t xml:space="preserve">patrimonio netto </t>
  </si>
  <si>
    <t xml:space="preserve">Previsioni defintive ell'anno in corso </t>
  </si>
  <si>
    <t>III</t>
  </si>
  <si>
    <t xml:space="preserve">Fitti PER AFFITTO TERRENI </t>
  </si>
  <si>
    <t xml:space="preserve">Fitti reali di fabbricati </t>
  </si>
  <si>
    <t xml:space="preserve">  </t>
  </si>
  <si>
    <t>VI</t>
  </si>
  <si>
    <t>IV</t>
  </si>
  <si>
    <t xml:space="preserve">Personale </t>
  </si>
  <si>
    <t xml:space="preserve">Prestazioni di servizio </t>
  </si>
  <si>
    <t xml:space="preserve">Gestione dei beni patrimoniali </t>
  </si>
  <si>
    <t>I</t>
  </si>
  <si>
    <t>Ritenute erariali  - IRPEF -</t>
  </si>
  <si>
    <t>Restituzione di depositi per spese contrattuali d'asta</t>
  </si>
  <si>
    <t xml:space="preserve">Organi istituzionali </t>
  </si>
  <si>
    <t>Impose e tasse</t>
  </si>
  <si>
    <t>Attività culturali e folkloridtiche</t>
  </si>
  <si>
    <t xml:space="preserve">Biblioteca, archivi , musei </t>
  </si>
  <si>
    <t>Servizi per la tutela del patrimonio</t>
  </si>
  <si>
    <t>Fondo di riserva</t>
  </si>
  <si>
    <t>STANZIAMENTI DEFINITIVI DI BILANCIO</t>
  </si>
  <si>
    <t>Imposte e tasse</t>
  </si>
  <si>
    <t xml:space="preserve">Il  Segretario </t>
  </si>
  <si>
    <t>Il Presidente</t>
  </si>
  <si>
    <t xml:space="preserve">Collelungo Sabino lì </t>
  </si>
  <si>
    <t>Diritti interessi rendite</t>
  </si>
  <si>
    <t xml:space="preserve">Contributi di terzi </t>
  </si>
  <si>
    <t xml:space="preserve">depositi per spese contrattuali </t>
  </si>
  <si>
    <t xml:space="preserve">Capitolo </t>
  </si>
  <si>
    <t xml:space="preserve">Fondo vincolato per miglioramento boschi </t>
  </si>
  <si>
    <t xml:space="preserve">avanzo di amministrazione </t>
  </si>
  <si>
    <t xml:space="preserve">Titolo II - trasferimenti </t>
  </si>
  <si>
    <t xml:space="preserve">Fondo per reinvestimento titoli di stato </t>
  </si>
  <si>
    <t xml:space="preserve">Fondo vincolato per miglioramento boschi  con A.A. </t>
  </si>
  <si>
    <t xml:space="preserve">Attività </t>
  </si>
  <si>
    <t>Contributo LR n. 22/1985</t>
  </si>
  <si>
    <t xml:space="preserve">avanzo amm.ne </t>
  </si>
  <si>
    <t>Prestazioni di servizio per attivita a sostegno della comunità frazionale</t>
  </si>
  <si>
    <t xml:space="preserve"> </t>
  </si>
  <si>
    <t xml:space="preserve">anno </t>
  </si>
  <si>
    <t xml:space="preserve">avanzo di amministrazione o deficit di cassa </t>
  </si>
  <si>
    <t>totale</t>
  </si>
  <si>
    <t>cassa</t>
  </si>
  <si>
    <t>13,014,06</t>
  </si>
  <si>
    <t xml:space="preserve">DEFINITIVO </t>
  </si>
  <si>
    <t>Progetti per sostegno alla frazione</t>
  </si>
  <si>
    <t>Totale servizio 01 01</t>
  </si>
  <si>
    <t>TOTALE SERVIZIO 01-05</t>
  </si>
  <si>
    <t>TOTALE SERVIZIO 01-06</t>
  </si>
  <si>
    <t>TOTALE SERVIZIO 01-07</t>
  </si>
  <si>
    <t>TOTALE SERVIZIO 01-09</t>
  </si>
  <si>
    <t>FONDO Cassa 1,01,2017</t>
  </si>
  <si>
    <t xml:space="preserve"> UNIVERSITA' AGRARIA DI COLLELUNGO SABINO  CONSUNTIVO 2018 (PARTE ENTRATA)</t>
  </si>
  <si>
    <t>cp</t>
  </si>
  <si>
    <t>cs</t>
  </si>
  <si>
    <t xml:space="preserve"> UNIVERSITA' AGRARIA DI COLLELUNGO SABINO  CONSUNTIVO 2018(PARTE USCITA)</t>
  </si>
  <si>
    <t>FONDO DI CASSA AL 31/12/2018</t>
  </si>
  <si>
    <t>AVANZO DI AMMINISTRAZIONE AL 31/12/2018</t>
  </si>
  <si>
    <t>RIPORTATO IL DATO BANCA AL CAP. 150/U</t>
  </si>
  <si>
    <t>RISULTATO DI AMMINISTRAZIONE CONTO CONSUNTIVO 2018</t>
  </si>
  <si>
    <t>CONTO PATRIMONIALE  UNIVERSITA' AGRARIA COLLELUNGO SABINO ANNO 2018</t>
  </si>
  <si>
    <t>Consistenza al  01/01/2018</t>
  </si>
  <si>
    <t>Consistenza al 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</si>
</sst>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&quot;L.&quot;\ * #,##0_-;\-&quot;L.&quot;\ * #,##0_-;_-&quot;L.&quot;\ * &quot;-&quot;_-;_-@_-"/>
    <numFmt numFmtId="167" formatCode="#,##0_ ;\-#,##0\ "/>
    <numFmt numFmtId="168" formatCode="0_ ;\-0\ "/>
    <numFmt numFmtId="169" formatCode="_-* #,##0.00_-;\-* #,##0.00_-;_-* &quot;-&quot;_-;_-@_-"/>
    <numFmt numFmtId="170" formatCode="#,##0.00_ ;\-#,##0.00\ "/>
  </numFmts>
  <fonts count="28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 Black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Braggadocio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i/>
      <sz val="10"/>
      <color indexed="61"/>
      <name val="Arial"/>
      <family val="2"/>
    </font>
    <font>
      <sz val="10"/>
      <color indexed="61"/>
      <name val="Arial"/>
      <family val="2"/>
    </font>
    <font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i/>
      <sz val="6"/>
      <name val="Arial"/>
      <family val="2"/>
    </font>
    <font>
      <b/>
      <sz val="1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9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164" fontId="0" fillId="0" borderId="0" xfId="2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4" fillId="0" borderId="0" xfId="2" applyFont="1" applyAlignment="1">
      <alignment horizontal="center" vertical="center" wrapText="1"/>
    </xf>
    <xf numFmtId="0" fontId="5" fillId="0" borderId="0" xfId="0" applyFont="1"/>
    <xf numFmtId="164" fontId="0" fillId="0" borderId="0" xfId="2" applyFont="1" applyAlignment="1">
      <alignment horizontal="center" vertical="center" wrapText="1"/>
    </xf>
    <xf numFmtId="164" fontId="0" fillId="0" borderId="0" xfId="2" applyFont="1" applyAlignment="1">
      <alignment horizontal="center"/>
    </xf>
    <xf numFmtId="164" fontId="5" fillId="0" borderId="0" xfId="2" applyFont="1" applyAlignment="1">
      <alignment horizontal="center" vertical="center" wrapText="1"/>
    </xf>
    <xf numFmtId="164" fontId="0" fillId="0" borderId="0" xfId="2" applyFont="1" applyAlignment="1">
      <alignment vertical="center" wrapText="1"/>
    </xf>
    <xf numFmtId="164" fontId="0" fillId="0" borderId="0" xfId="2" applyFont="1" applyAlignment="1">
      <alignment vertical="center"/>
    </xf>
    <xf numFmtId="164" fontId="5" fillId="0" borderId="0" xfId="2" applyFont="1" applyAlignment="1">
      <alignment vertical="center" wrapText="1"/>
    </xf>
    <xf numFmtId="164" fontId="9" fillId="0" borderId="0" xfId="2" applyFont="1" applyAlignment="1">
      <alignment horizontal="center" vertical="center" wrapText="1"/>
    </xf>
    <xf numFmtId="164" fontId="6" fillId="0" borderId="0" xfId="2" applyFont="1" applyAlignment="1">
      <alignment vertical="center" wrapText="1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2" fillId="0" borderId="1" xfId="0" applyFont="1" applyBorder="1"/>
    <xf numFmtId="0" fontId="12" fillId="0" borderId="0" xfId="0" applyFont="1" applyBorder="1"/>
    <xf numFmtId="0" fontId="0" fillId="0" borderId="0" xfId="0" applyBorder="1"/>
    <xf numFmtId="0" fontId="0" fillId="0" borderId="2" xfId="0" applyBorder="1"/>
    <xf numFmtId="0" fontId="13" fillId="0" borderId="3" xfId="0" applyFont="1" applyBorder="1"/>
    <xf numFmtId="0" fontId="13" fillId="0" borderId="0" xfId="0" applyFont="1" applyBorder="1"/>
    <xf numFmtId="0" fontId="13" fillId="0" borderId="2" xfId="0" applyFont="1" applyBorder="1"/>
    <xf numFmtId="0" fontId="13" fillId="0" borderId="0" xfId="0" applyFont="1"/>
    <xf numFmtId="0" fontId="13" fillId="0" borderId="4" xfId="0" applyFont="1" applyBorder="1"/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Continuous" vertical="center" wrapText="1"/>
    </xf>
    <xf numFmtId="0" fontId="13" fillId="0" borderId="0" xfId="0" applyFont="1" applyAlignment="1">
      <alignment horizontal="center"/>
    </xf>
    <xf numFmtId="0" fontId="0" fillId="0" borderId="7" xfId="0" applyBorder="1"/>
    <xf numFmtId="0" fontId="13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5" fillId="0" borderId="0" xfId="0" applyFont="1" applyBorder="1"/>
    <xf numFmtId="14" fontId="5" fillId="0" borderId="10" xfId="0" applyNumberFormat="1" applyFont="1" applyBorder="1"/>
    <xf numFmtId="0" fontId="5" fillId="0" borderId="10" xfId="0" applyFont="1" applyBorder="1"/>
    <xf numFmtId="14" fontId="5" fillId="0" borderId="11" xfId="0" applyNumberFormat="1" applyFont="1" applyBorder="1"/>
    <xf numFmtId="0" fontId="5" fillId="0" borderId="12" xfId="0" applyFont="1" applyBorder="1"/>
    <xf numFmtId="0" fontId="5" fillId="0" borderId="2" xfId="0" applyFont="1" applyBorder="1"/>
    <xf numFmtId="0" fontId="13" fillId="0" borderId="7" xfId="0" applyFont="1" applyBorder="1"/>
    <xf numFmtId="0" fontId="5" fillId="0" borderId="13" xfId="0" applyFont="1" applyBorder="1"/>
    <xf numFmtId="0" fontId="5" fillId="0" borderId="14" xfId="0" applyNumberFormat="1" applyFont="1" applyBorder="1"/>
    <xf numFmtId="0" fontId="5" fillId="0" borderId="15" xfId="0" applyNumberFormat="1" applyFont="1" applyBorder="1"/>
    <xf numFmtId="0" fontId="14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3" fontId="5" fillId="0" borderId="16" xfId="3" applyNumberFormat="1" applyFont="1" applyBorder="1"/>
    <xf numFmtId="0" fontId="5" fillId="0" borderId="17" xfId="0" applyNumberFormat="1" applyFont="1" applyBorder="1"/>
    <xf numFmtId="0" fontId="5" fillId="0" borderId="18" xfId="0" applyFont="1" applyBorder="1" applyAlignment="1">
      <alignment horizontal="centerContinuous" vertical="center" wrapText="1"/>
    </xf>
    <xf numFmtId="0" fontId="8" fillId="0" borderId="7" xfId="0" applyFont="1" applyBorder="1"/>
    <xf numFmtId="3" fontId="5" fillId="0" borderId="19" xfId="3" applyNumberFormat="1" applyFont="1" applyBorder="1"/>
    <xf numFmtId="0" fontId="5" fillId="0" borderId="16" xfId="3" applyNumberFormat="1" applyFont="1" applyBorder="1"/>
    <xf numFmtId="3" fontId="5" fillId="0" borderId="17" xfId="0" applyNumberFormat="1" applyFont="1" applyBorder="1"/>
    <xf numFmtId="0" fontId="5" fillId="0" borderId="16" xfId="0" applyNumberFormat="1" applyFont="1" applyBorder="1"/>
    <xf numFmtId="0" fontId="5" fillId="0" borderId="19" xfId="0" applyNumberFormat="1" applyFont="1" applyBorder="1"/>
    <xf numFmtId="3" fontId="5" fillId="0" borderId="20" xfId="0" applyNumberFormat="1" applyFont="1" applyBorder="1"/>
    <xf numFmtId="0" fontId="15" fillId="0" borderId="21" xfId="0" applyFont="1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1" fillId="0" borderId="7" xfId="0" applyFont="1" applyBorder="1" applyAlignment="1">
      <alignment horizontal="center"/>
    </xf>
    <xf numFmtId="0" fontId="14" fillId="0" borderId="0" xfId="0" applyFont="1" applyBorder="1"/>
    <xf numFmtId="0" fontId="14" fillId="0" borderId="17" xfId="0" applyFont="1" applyBorder="1"/>
    <xf numFmtId="3" fontId="5" fillId="0" borderId="23" xfId="0" applyNumberFormat="1" applyFont="1" applyBorder="1"/>
    <xf numFmtId="0" fontId="0" fillId="0" borderId="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164" fontId="10" fillId="0" borderId="0" xfId="2" applyFont="1" applyAlignment="1">
      <alignment horizontal="center" vertical="center" wrapText="1"/>
    </xf>
    <xf numFmtId="164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164" fontId="10" fillId="0" borderId="0" xfId="2" applyFont="1" applyAlignment="1">
      <alignment horizontal="centerContinuous" vertical="center" wrapText="1"/>
    </xf>
    <xf numFmtId="0" fontId="13" fillId="0" borderId="1" xfId="0" applyFont="1" applyBorder="1"/>
    <xf numFmtId="0" fontId="8" fillId="0" borderId="0" xfId="0" applyFont="1" applyBorder="1"/>
    <xf numFmtId="0" fontId="15" fillId="0" borderId="22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vertical="top" wrapText="1"/>
    </xf>
    <xf numFmtId="0" fontId="9" fillId="0" borderId="7" xfId="0" applyFont="1" applyBorder="1"/>
    <xf numFmtId="0" fontId="7" fillId="0" borderId="0" xfId="0" applyFont="1" applyAlignment="1">
      <alignment vertical="top" wrapText="1"/>
    </xf>
    <xf numFmtId="3" fontId="0" fillId="0" borderId="0" xfId="0" applyNumberFormat="1"/>
    <xf numFmtId="164" fontId="0" fillId="2" borderId="0" xfId="2" applyFont="1" applyFill="1"/>
    <xf numFmtId="1" fontId="0" fillId="0" borderId="0" xfId="0" applyNumberFormat="1"/>
    <xf numFmtId="164" fontId="9" fillId="0" borderId="0" xfId="2" applyFont="1"/>
    <xf numFmtId="164" fontId="0" fillId="0" borderId="0" xfId="2" applyFont="1" applyFill="1"/>
    <xf numFmtId="164" fontId="17" fillId="0" borderId="0" xfId="2" applyFont="1" applyFill="1"/>
    <xf numFmtId="164" fontId="17" fillId="0" borderId="0" xfId="2" applyFont="1"/>
    <xf numFmtId="164" fontId="17" fillId="3" borderId="0" xfId="2" applyFont="1" applyFill="1"/>
    <xf numFmtId="167" fontId="0" fillId="0" borderId="0" xfId="2" applyNumberFormat="1" applyFont="1" applyFill="1"/>
    <xf numFmtId="0" fontId="0" fillId="0" borderId="0" xfId="0" applyFill="1"/>
    <xf numFmtId="167" fontId="0" fillId="0" borderId="0" xfId="0" applyNumberFormat="1" applyFill="1"/>
    <xf numFmtId="1" fontId="0" fillId="0" borderId="0" xfId="2" applyNumberFormat="1" applyFont="1" applyFill="1"/>
    <xf numFmtId="1" fontId="0" fillId="0" borderId="0" xfId="0" applyNumberFormat="1" applyFill="1"/>
    <xf numFmtId="164" fontId="0" fillId="0" borderId="0" xfId="0" applyNumberFormat="1" applyFill="1"/>
    <xf numFmtId="164" fontId="9" fillId="0" borderId="0" xfId="2" applyFont="1" applyFill="1"/>
    <xf numFmtId="164" fontId="18" fillId="0" borderId="0" xfId="2" applyFont="1" applyFill="1"/>
    <xf numFmtId="164" fontId="19" fillId="0" borderId="0" xfId="2" applyFont="1" applyFill="1"/>
    <xf numFmtId="164" fontId="8" fillId="0" borderId="0" xfId="2" applyFont="1"/>
    <xf numFmtId="164" fontId="20" fillId="0" borderId="0" xfId="2" applyFont="1"/>
    <xf numFmtId="164" fontId="21" fillId="0" borderId="0" xfId="2" applyFont="1"/>
    <xf numFmtId="164" fontId="21" fillId="0" borderId="0" xfId="2" applyFont="1" applyFill="1"/>
    <xf numFmtId="20" fontId="0" fillId="0" borderId="0" xfId="2" applyNumberFormat="1" applyFont="1"/>
    <xf numFmtId="164" fontId="22" fillId="0" borderId="0" xfId="2" applyFont="1"/>
    <xf numFmtId="2" fontId="22" fillId="0" borderId="0" xfId="2" applyNumberFormat="1" applyFont="1" applyFill="1"/>
    <xf numFmtId="1" fontId="22" fillId="0" borderId="0" xfId="0" applyNumberFormat="1" applyFont="1" applyFill="1"/>
    <xf numFmtId="1" fontId="22" fillId="0" borderId="0" xfId="0" applyNumberFormat="1" applyFont="1"/>
    <xf numFmtId="3" fontId="0" fillId="0" borderId="0" xfId="2" applyNumberFormat="1" applyFont="1"/>
    <xf numFmtId="3" fontId="0" fillId="0" borderId="0" xfId="2" applyNumberFormat="1" applyFont="1" applyFill="1"/>
    <xf numFmtId="3" fontId="0" fillId="0" borderId="0" xfId="0" applyNumberFormat="1" applyFill="1"/>
    <xf numFmtId="3" fontId="8" fillId="0" borderId="0" xfId="0" applyNumberFormat="1" applyFont="1" applyFill="1"/>
    <xf numFmtId="3" fontId="9" fillId="0" borderId="0" xfId="2" applyNumberFormat="1" applyFont="1" applyFill="1"/>
    <xf numFmtId="3" fontId="9" fillId="0" borderId="0" xfId="0" applyNumberFormat="1" applyFont="1" applyFill="1"/>
    <xf numFmtId="164" fontId="23" fillId="0" borderId="0" xfId="0" applyNumberFormat="1" applyFont="1" applyFill="1"/>
    <xf numFmtId="3" fontId="23" fillId="0" borderId="0" xfId="2" applyNumberFormat="1" applyFont="1" applyFill="1"/>
    <xf numFmtId="0" fontId="24" fillId="0" borderId="0" xfId="0" applyFont="1"/>
    <xf numFmtId="3" fontId="9" fillId="0" borderId="0" xfId="0" applyNumberFormat="1" applyFont="1"/>
    <xf numFmtId="164" fontId="4" fillId="0" borderId="0" xfId="2" applyFont="1" applyAlignment="1">
      <alignment horizontal="center" vertical="justify" wrapText="1"/>
    </xf>
    <xf numFmtId="164" fontId="24" fillId="0" borderId="0" xfId="2" applyFont="1" applyAlignment="1">
      <alignment horizontal="center"/>
    </xf>
    <xf numFmtId="164" fontId="14" fillId="0" borderId="0" xfId="2" applyFont="1" applyAlignment="1">
      <alignment vertical="center" wrapText="1"/>
    </xf>
    <xf numFmtId="164" fontId="4" fillId="0" borderId="0" xfId="2" applyFont="1" applyAlignment="1">
      <alignment vertical="center" wrapText="1"/>
    </xf>
    <xf numFmtId="169" fontId="0" fillId="0" borderId="0" xfId="2" applyNumberFormat="1" applyFont="1"/>
    <xf numFmtId="4" fontId="0" fillId="0" borderId="0" xfId="2" applyNumberFormat="1" applyFont="1"/>
    <xf numFmtId="4" fontId="0" fillId="0" borderId="0" xfId="2" applyNumberFormat="1" applyFont="1" applyFill="1"/>
    <xf numFmtId="169" fontId="0" fillId="0" borderId="0" xfId="2" applyNumberFormat="1" applyFont="1" applyAlignment="1">
      <alignment vertical="center" wrapText="1"/>
    </xf>
    <xf numFmtId="4" fontId="0" fillId="0" borderId="0" xfId="2" applyNumberFormat="1" applyFont="1" applyAlignment="1">
      <alignment horizontal="center" vertical="center" wrapText="1"/>
    </xf>
    <xf numFmtId="4" fontId="0" fillId="0" borderId="0" xfId="2" applyNumberFormat="1" applyFont="1" applyAlignment="1">
      <alignment vertical="center" wrapText="1"/>
    </xf>
    <xf numFmtId="169" fontId="0" fillId="0" borderId="0" xfId="2" applyNumberFormat="1" applyFont="1" applyAlignment="1">
      <alignment horizontal="center"/>
    </xf>
    <xf numFmtId="169" fontId="5" fillId="0" borderId="18" xfId="2" applyNumberFormat="1" applyFont="1" applyBorder="1" applyAlignment="1">
      <alignment horizontal="centerContinuous" vertical="center" wrapText="1"/>
    </xf>
    <xf numFmtId="169" fontId="5" fillId="0" borderId="18" xfId="0" applyNumberFormat="1" applyFont="1" applyBorder="1" applyAlignment="1"/>
    <xf numFmtId="169" fontId="5" fillId="0" borderId="18" xfId="2" applyNumberFormat="1" applyFont="1" applyBorder="1"/>
    <xf numFmtId="169" fontId="0" fillId="0" borderId="0" xfId="0" applyNumberFormat="1"/>
    <xf numFmtId="4" fontId="0" fillId="0" borderId="0" xfId="0" applyNumberFormat="1"/>
    <xf numFmtId="4" fontId="5" fillId="0" borderId="17" xfId="0" applyNumberFormat="1" applyFont="1" applyBorder="1"/>
    <xf numFmtId="165" fontId="0" fillId="0" borderId="0" xfId="1" applyFont="1"/>
    <xf numFmtId="0" fontId="25" fillId="0" borderId="0" xfId="0" applyFont="1" applyAlignment="1">
      <alignment horizontal="center" vertical="center"/>
    </xf>
    <xf numFmtId="164" fontId="25" fillId="0" borderId="0" xfId="2" applyFont="1" applyFill="1" applyAlignment="1">
      <alignment horizontal="center" vertical="center" wrapText="1"/>
    </xf>
    <xf numFmtId="164" fontId="25" fillId="0" borderId="0" xfId="2" applyFont="1" applyAlignment="1">
      <alignment horizontal="center" vertical="center" wrapText="1"/>
    </xf>
    <xf numFmtId="164" fontId="25" fillId="0" borderId="0" xfId="2" applyFont="1" applyAlignment="1">
      <alignment vertical="center"/>
    </xf>
    <xf numFmtId="164" fontId="25" fillId="0" borderId="0" xfId="2" applyFont="1" applyAlignment="1">
      <alignment horizontal="center" vertical="center"/>
    </xf>
    <xf numFmtId="164" fontId="25" fillId="0" borderId="0" xfId="2" applyFont="1"/>
    <xf numFmtId="4" fontId="8" fillId="0" borderId="0" xfId="2" applyNumberFormat="1" applyFont="1" applyFill="1"/>
    <xf numFmtId="0" fontId="0" fillId="0" borderId="0" xfId="0" applyAlignment="1">
      <alignment horizontal="center"/>
    </xf>
    <xf numFmtId="168" fontId="9" fillId="0" borderId="0" xfId="2" applyNumberFormat="1" applyFont="1" applyAlignment="1">
      <alignment horizontal="center" vertical="center"/>
    </xf>
    <xf numFmtId="164" fontId="9" fillId="0" borderId="0" xfId="2" applyFont="1" applyAlignment="1">
      <alignment horizontal="center"/>
    </xf>
    <xf numFmtId="168" fontId="9" fillId="0" borderId="0" xfId="2" applyNumberFormat="1" applyFont="1" applyAlignment="1">
      <alignment vertical="center"/>
    </xf>
    <xf numFmtId="0" fontId="9" fillId="0" borderId="0" xfId="0" applyFont="1"/>
    <xf numFmtId="2" fontId="0" fillId="0" borderId="0" xfId="0" applyNumberFormat="1"/>
    <xf numFmtId="168" fontId="16" fillId="0" borderId="0" xfId="2" applyNumberFormat="1" applyFont="1" applyAlignment="1">
      <alignment horizontal="center" vertical="center"/>
    </xf>
    <xf numFmtId="168" fontId="9" fillId="0" borderId="0" xfId="2" applyNumberFormat="1" applyFont="1" applyAlignment="1">
      <alignment horizontal="center" vertical="center" wrapText="1"/>
    </xf>
    <xf numFmtId="165" fontId="0" fillId="0" borderId="0" xfId="0" applyNumberFormat="1"/>
    <xf numFmtId="165" fontId="0" fillId="3" borderId="0" xfId="1" applyFont="1" applyFill="1"/>
    <xf numFmtId="164" fontId="14" fillId="0" borderId="0" xfId="2" applyFont="1" applyFill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165" fontId="25" fillId="0" borderId="0" xfId="1" applyFont="1" applyAlignment="1">
      <alignment horizontal="center" vertical="center" wrapText="1"/>
    </xf>
    <xf numFmtId="165" fontId="3" fillId="0" borderId="0" xfId="1" applyFont="1" applyAlignment="1">
      <alignment horizontal="center" vertical="center" wrapText="1"/>
    </xf>
    <xf numFmtId="165" fontId="0" fillId="0" borderId="0" xfId="1" applyFont="1" applyAlignment="1">
      <alignment horizontal="right"/>
    </xf>
    <xf numFmtId="165" fontId="0" fillId="0" borderId="0" xfId="1" applyFont="1" applyFill="1"/>
    <xf numFmtId="165" fontId="25" fillId="0" borderId="0" xfId="1" applyFont="1" applyAlignment="1">
      <alignment vertical="top" wrapText="1"/>
    </xf>
    <xf numFmtId="165" fontId="4" fillId="0" borderId="0" xfId="1" applyFont="1" applyAlignment="1">
      <alignment vertical="top" wrapText="1"/>
    </xf>
    <xf numFmtId="165" fontId="3" fillId="0" borderId="0" xfId="1" applyFont="1" applyAlignment="1">
      <alignment horizontal="center" vertical="center"/>
    </xf>
    <xf numFmtId="165" fontId="5" fillId="0" borderId="0" xfId="1" applyFont="1" applyAlignment="1">
      <alignment horizontal="center" vertical="center"/>
    </xf>
    <xf numFmtId="165" fontId="5" fillId="0" borderId="0" xfId="1" applyFont="1" applyAlignment="1">
      <alignment horizontal="right" vertical="center"/>
    </xf>
    <xf numFmtId="165" fontId="8" fillId="0" borderId="0" xfId="1" applyFont="1" applyAlignment="1">
      <alignment horizontal="right" vertical="center"/>
    </xf>
    <xf numFmtId="165" fontId="14" fillId="0" borderId="0" xfId="1" applyFont="1" applyAlignment="1">
      <alignment vertical="center"/>
    </xf>
    <xf numFmtId="165" fontId="4" fillId="0" borderId="0" xfId="1" applyFont="1" applyFill="1"/>
    <xf numFmtId="165" fontId="5" fillId="0" borderId="17" xfId="1" applyFont="1" applyBorder="1"/>
    <xf numFmtId="165" fontId="5" fillId="0" borderId="12" xfId="1" applyFont="1" applyBorder="1"/>
    <xf numFmtId="4" fontId="14" fillId="0" borderId="12" xfId="0" applyNumberFormat="1" applyFont="1" applyBorder="1"/>
    <xf numFmtId="169" fontId="14" fillId="0" borderId="2" xfId="0" applyNumberFormat="1" applyFont="1" applyBorder="1"/>
    <xf numFmtId="165" fontId="5" fillId="0" borderId="12" xfId="0" applyNumberFormat="1" applyFont="1" applyBorder="1"/>
    <xf numFmtId="165" fontId="5" fillId="0" borderId="14" xfId="1" applyFont="1" applyBorder="1"/>
    <xf numFmtId="170" fontId="0" fillId="0" borderId="0" xfId="2" applyNumberFormat="1" applyFont="1" applyFill="1" applyAlignment="1"/>
    <xf numFmtId="165" fontId="5" fillId="0" borderId="18" xfId="1" applyFont="1" applyBorder="1"/>
    <xf numFmtId="165" fontId="5" fillId="0" borderId="20" xfId="1" applyFont="1" applyBorder="1"/>
    <xf numFmtId="165" fontId="5" fillId="0" borderId="23" xfId="1" applyFont="1" applyBorder="1"/>
    <xf numFmtId="4" fontId="9" fillId="0" borderId="0" xfId="0" applyNumberFormat="1" applyFont="1"/>
    <xf numFmtId="0" fontId="1" fillId="0" borderId="0" xfId="0" applyFont="1"/>
    <xf numFmtId="4" fontId="1" fillId="0" borderId="0" xfId="0" applyNumberFormat="1" applyFont="1"/>
    <xf numFmtId="165" fontId="0" fillId="0" borderId="0" xfId="1" applyFont="1" applyFill="1" applyAlignment="1">
      <alignment horizontal="right"/>
    </xf>
    <xf numFmtId="165" fontId="4" fillId="0" borderId="0" xfId="1" applyFont="1" applyFill="1" applyAlignment="1">
      <alignment horizontal="right"/>
    </xf>
    <xf numFmtId="165" fontId="1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169" fontId="0" fillId="0" borderId="0" xfId="2" applyNumberFormat="1" applyFont="1" applyFill="1"/>
    <xf numFmtId="0" fontId="1" fillId="0" borderId="0" xfId="0" applyFont="1" applyAlignment="1">
      <alignment vertical="center"/>
    </xf>
    <xf numFmtId="0" fontId="0" fillId="4" borderId="0" xfId="0" applyFill="1"/>
    <xf numFmtId="0" fontId="1" fillId="5" borderId="0" xfId="0" applyFont="1" applyFill="1"/>
    <xf numFmtId="4" fontId="1" fillId="0" borderId="0" xfId="2" applyNumberFormat="1" applyFont="1"/>
    <xf numFmtId="165" fontId="5" fillId="0" borderId="0" xfId="0" applyNumberFormat="1" applyFont="1" applyAlignment="1">
      <alignment vertical="center"/>
    </xf>
    <xf numFmtId="4" fontId="0" fillId="0" borderId="0" xfId="2" applyNumberFormat="1" applyFont="1" applyAlignment="1"/>
    <xf numFmtId="165" fontId="5" fillId="0" borderId="17" xfId="1" applyFont="1" applyFill="1" applyBorder="1"/>
    <xf numFmtId="164" fontId="5" fillId="0" borderId="0" xfId="2" applyFont="1" applyAlignment="1">
      <alignment horizontal="center" vertical="center" wrapText="1"/>
    </xf>
    <xf numFmtId="168" fontId="9" fillId="0" borderId="0" xfId="2" applyNumberFormat="1" applyFont="1" applyAlignment="1">
      <alignment horizontal="center" vertical="center"/>
    </xf>
    <xf numFmtId="168" fontId="16" fillId="0" borderId="0" xfId="2" applyNumberFormat="1" applyFont="1" applyAlignment="1">
      <alignment horizontal="center" vertical="center"/>
    </xf>
    <xf numFmtId="170" fontId="3" fillId="0" borderId="0" xfId="1" applyNumberFormat="1" applyFont="1" applyFill="1" applyAlignment="1">
      <alignment horizontal="center" vertical="center" wrapText="1"/>
    </xf>
    <xf numFmtId="170" fontId="3" fillId="0" borderId="0" xfId="1" applyNumberFormat="1" applyFont="1" applyAlignment="1">
      <alignment horizontal="center" vertical="center" wrapText="1"/>
    </xf>
    <xf numFmtId="165" fontId="27" fillId="0" borderId="0" xfId="1" applyFont="1"/>
    <xf numFmtId="165" fontId="5" fillId="0" borderId="0" xfId="1" applyFont="1"/>
    <xf numFmtId="165" fontId="5" fillId="0" borderId="0" xfId="1" applyFont="1" applyFill="1"/>
    <xf numFmtId="165" fontId="9" fillId="0" borderId="0" xfId="1" applyFont="1" applyFill="1"/>
    <xf numFmtId="165" fontId="5" fillId="0" borderId="0" xfId="1" applyFont="1" applyFill="1" applyAlignment="1">
      <alignment vertical="center"/>
    </xf>
    <xf numFmtId="165" fontId="0" fillId="0" borderId="0" xfId="0" applyNumberFormat="1" applyFill="1"/>
    <xf numFmtId="165" fontId="0" fillId="4" borderId="0" xfId="1" applyFont="1" applyFill="1"/>
    <xf numFmtId="169" fontId="0" fillId="0" borderId="32" xfId="2" applyNumberFormat="1" applyFont="1" applyBorder="1" applyAlignment="1"/>
    <xf numFmtId="169" fontId="0" fillId="0" borderId="33" xfId="2" applyNumberFormat="1" applyFont="1" applyBorder="1" applyAlignment="1"/>
    <xf numFmtId="4" fontId="0" fillId="0" borderId="0" xfId="0" applyNumberFormat="1" applyFill="1"/>
    <xf numFmtId="164" fontId="1" fillId="0" borderId="0" xfId="2" applyFont="1" applyFill="1"/>
    <xf numFmtId="165" fontId="5" fillId="0" borderId="17" xfId="0" applyNumberFormat="1" applyFont="1" applyBorder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/>
    <xf numFmtId="0" fontId="5" fillId="4" borderId="0" xfId="0" applyFont="1" applyFill="1" applyAlignment="1">
      <alignment horizontal="center" vertical="center"/>
    </xf>
    <xf numFmtId="164" fontId="6" fillId="0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top" wrapText="1"/>
    </xf>
    <xf numFmtId="164" fontId="10" fillId="0" borderId="0" xfId="2" applyFont="1" applyAlignment="1">
      <alignment horizontal="center" vertical="center" wrapText="1"/>
    </xf>
    <xf numFmtId="164" fontId="5" fillId="0" borderId="0" xfId="2" applyFont="1" applyAlignment="1">
      <alignment horizontal="center" vertical="center" wrapText="1"/>
    </xf>
    <xf numFmtId="164" fontId="5" fillId="5" borderId="0" xfId="2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8" fontId="9" fillId="0" borderId="0" xfId="2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5" borderId="0" xfId="2" applyNumberFormat="1" applyFont="1" applyFill="1" applyAlignment="1">
      <alignment horizontal="center" vertical="center"/>
    </xf>
    <xf numFmtId="164" fontId="4" fillId="0" borderId="0" xfId="2" applyFont="1" applyAlignment="1">
      <alignment vertical="center" wrapText="1"/>
    </xf>
    <xf numFmtId="168" fontId="16" fillId="0" borderId="0" xfId="2" applyNumberFormat="1" applyFont="1" applyAlignment="1">
      <alignment vertical="center" wrapText="1"/>
    </xf>
    <xf numFmtId="168" fontId="9" fillId="0" borderId="0" xfId="2" applyNumberFormat="1" applyFont="1" applyAlignment="1">
      <alignment horizontal="center" vertical="center" wrapText="1"/>
    </xf>
    <xf numFmtId="164" fontId="24" fillId="0" borderId="0" xfId="2" applyFont="1" applyAlignment="1">
      <alignment horizontal="center" vertical="center"/>
    </xf>
    <xf numFmtId="168" fontId="16" fillId="0" borderId="0" xfId="2" applyNumberFormat="1" applyFont="1" applyAlignment="1">
      <alignment horizontal="center" vertical="center"/>
    </xf>
    <xf numFmtId="168" fontId="5" fillId="0" borderId="0" xfId="2" applyNumberFormat="1" applyFont="1" applyAlignment="1">
      <alignment horizontal="center" vertical="center"/>
    </xf>
    <xf numFmtId="164" fontId="26" fillId="0" borderId="0" xfId="2" applyFont="1" applyAlignment="1">
      <alignment horizontal="center" vertical="center"/>
    </xf>
    <xf numFmtId="168" fontId="9" fillId="0" borderId="0" xfId="2" applyNumberFormat="1" applyFont="1" applyAlignment="1">
      <alignment vertical="center"/>
    </xf>
    <xf numFmtId="168" fontId="0" fillId="0" borderId="0" xfId="2" applyNumberFormat="1" applyFont="1" applyAlignment="1">
      <alignment horizontal="center" vertical="center"/>
    </xf>
    <xf numFmtId="168" fontId="16" fillId="0" borderId="0" xfId="2" applyNumberFormat="1" applyFont="1" applyAlignment="1">
      <alignment horizontal="center" vertical="center" wrapText="1"/>
    </xf>
    <xf numFmtId="168" fontId="1" fillId="0" borderId="0" xfId="2" applyNumberFormat="1" applyFont="1" applyAlignment="1">
      <alignment horizontal="center" vertical="center"/>
    </xf>
    <xf numFmtId="170" fontId="0" fillId="0" borderId="0" xfId="2" applyNumberFormat="1" applyFont="1" applyFill="1" applyAlignment="1">
      <alignment horizontal="right"/>
    </xf>
    <xf numFmtId="164" fontId="1" fillId="0" borderId="0" xfId="2" applyFont="1" applyFill="1" applyAlignment="1">
      <alignment horizontal="left"/>
    </xf>
    <xf numFmtId="164" fontId="0" fillId="0" borderId="0" xfId="2" applyFont="1" applyFill="1" applyAlignment="1">
      <alignment horizontal="left"/>
    </xf>
    <xf numFmtId="165" fontId="0" fillId="0" borderId="32" xfId="1" applyFont="1" applyBorder="1" applyAlignment="1">
      <alignment horizontal="center"/>
    </xf>
    <xf numFmtId="165" fontId="0" fillId="0" borderId="33" xfId="1" applyFont="1" applyBorder="1" applyAlignment="1">
      <alignment horizontal="center"/>
    </xf>
    <xf numFmtId="165" fontId="0" fillId="0" borderId="0" xfId="1" applyFont="1" applyAlignment="1">
      <alignment horizontal="center"/>
    </xf>
    <xf numFmtId="164" fontId="0" fillId="0" borderId="0" xfId="2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4" fontId="0" fillId="0" borderId="0" xfId="2" applyFont="1" applyAlignment="1">
      <alignment horizontal="left"/>
    </xf>
    <xf numFmtId="164" fontId="0" fillId="0" borderId="0" xfId="2" applyFont="1" applyAlignment="1">
      <alignment horizontal="center"/>
    </xf>
    <xf numFmtId="169" fontId="0" fillId="0" borderId="0" xfId="2" applyNumberFormat="1" applyFont="1" applyAlignment="1">
      <alignment horizontal="center"/>
    </xf>
    <xf numFmtId="164" fontId="0" fillId="0" borderId="0" xfId="2" applyFont="1" applyAlignment="1"/>
    <xf numFmtId="164" fontId="10" fillId="0" borderId="0" xfId="2" applyFont="1" applyAlignment="1">
      <alignment horizontal="left"/>
    </xf>
    <xf numFmtId="164" fontId="0" fillId="0" borderId="0" xfId="2" applyFont="1" applyAlignment="1">
      <alignment horizontal="right"/>
    </xf>
    <xf numFmtId="164" fontId="1" fillId="0" borderId="0" xfId="2" applyFont="1" applyAlignment="1">
      <alignment horizontal="left"/>
    </xf>
    <xf numFmtId="169" fontId="0" fillId="0" borderId="32" xfId="2" applyNumberFormat="1" applyFont="1" applyBorder="1" applyAlignment="1">
      <alignment horizontal="center"/>
    </xf>
    <xf numFmtId="169" fontId="0" fillId="0" borderId="33" xfId="2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170" fontId="0" fillId="0" borderId="0" xfId="2" applyNumberFormat="1" applyFont="1"/>
    <xf numFmtId="169" fontId="0" fillId="0" borderId="0" xfId="2" applyNumberFormat="1" applyFont="1" applyFill="1" applyAlignment="1">
      <alignment horizontal="center"/>
    </xf>
    <xf numFmtId="169" fontId="0" fillId="0" borderId="32" xfId="2" applyNumberFormat="1" applyFont="1" applyFill="1" applyBorder="1" applyAlignment="1">
      <alignment horizontal="center"/>
    </xf>
    <xf numFmtId="169" fontId="0" fillId="0" borderId="33" xfId="2" applyNumberFormat="1" applyFont="1" applyFill="1" applyBorder="1" applyAlignment="1">
      <alignment horizontal="center"/>
    </xf>
  </cellXfs>
  <cellStyles count="4">
    <cellStyle name="Migliaia" xfId="1" builtinId="3"/>
    <cellStyle name="Migliaia [0]" xfId="2" builtinId="6"/>
    <cellStyle name="Normale" xfId="0" builtinId="0"/>
    <cellStyle name="Valuta [0]" xfId="3" builtin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showRowColHeaders="0" topLeftCell="A124" workbookViewId="0">
      <selection activeCell="D174" sqref="D174"/>
    </sheetView>
  </sheetViews>
  <sheetFormatPr defaultRowHeight="12.75"/>
  <cols>
    <col min="2" max="2" width="10.28515625" bestFit="1" customWidth="1"/>
    <col min="3" max="3" width="29" style="6" customWidth="1"/>
    <col min="4" max="4" width="12.140625" style="6" customWidth="1"/>
    <col min="5" max="5" width="10.7109375" style="146" customWidth="1"/>
    <col min="6" max="6" width="11" style="146" customWidth="1"/>
    <col min="7" max="7" width="9.42578125" style="146" customWidth="1"/>
    <col min="8" max="8" width="9.5703125" style="146" customWidth="1"/>
    <col min="9" max="9" width="9.85546875" style="146" customWidth="1"/>
    <col min="10" max="10" width="11" style="146" customWidth="1"/>
    <col min="11" max="13" width="10.28515625" bestFit="1" customWidth="1"/>
  </cols>
  <sheetData>
    <row r="1" spans="1:11" ht="33.75" customHeight="1">
      <c r="A1" t="s">
        <v>142</v>
      </c>
      <c r="B1" s="223" t="s">
        <v>156</v>
      </c>
      <c r="C1" s="223"/>
      <c r="D1" s="223"/>
      <c r="E1" s="223"/>
      <c r="F1" s="223"/>
      <c r="G1" s="223"/>
      <c r="H1" s="223"/>
      <c r="I1" s="223"/>
      <c r="J1" s="223"/>
      <c r="K1" s="200" t="s">
        <v>148</v>
      </c>
    </row>
    <row r="2" spans="1:11" s="2" customFormat="1" ht="53.25" customHeight="1">
      <c r="A2" s="2" t="s">
        <v>54</v>
      </c>
      <c r="B2" s="147" t="s">
        <v>0</v>
      </c>
      <c r="C2" s="147" t="s">
        <v>1</v>
      </c>
      <c r="D2" s="148" t="s">
        <v>100</v>
      </c>
      <c r="E2" s="172" t="s">
        <v>105</v>
      </c>
      <c r="F2" s="168" t="s">
        <v>3</v>
      </c>
      <c r="G2" s="168" t="s">
        <v>4</v>
      </c>
      <c r="H2" s="168" t="s">
        <v>5</v>
      </c>
      <c r="I2" s="168" t="s">
        <v>6</v>
      </c>
      <c r="J2" s="168" t="s">
        <v>7</v>
      </c>
    </row>
    <row r="3" spans="1:11" s="2" customFormat="1">
      <c r="B3" s="1"/>
      <c r="C3" s="1"/>
      <c r="D3" s="78" t="s">
        <v>101</v>
      </c>
      <c r="E3" s="173"/>
      <c r="F3" s="169"/>
      <c r="G3" s="169"/>
      <c r="H3" s="169"/>
      <c r="I3" s="174"/>
      <c r="J3" s="169"/>
    </row>
    <row r="4" spans="1:11" s="2" customFormat="1">
      <c r="B4" s="1"/>
      <c r="C4" s="222" t="s">
        <v>134</v>
      </c>
      <c r="D4" s="78" t="s">
        <v>78</v>
      </c>
      <c r="E4" s="173">
        <v>3000</v>
      </c>
      <c r="F4" s="169"/>
      <c r="G4" s="169"/>
      <c r="H4" s="169"/>
      <c r="I4" s="174"/>
      <c r="J4" s="169">
        <f>I4-E4</f>
        <v>-3000</v>
      </c>
    </row>
    <row r="5" spans="1:11" s="2" customFormat="1" ht="26.25">
      <c r="A5" s="127" t="s">
        <v>55</v>
      </c>
      <c r="B5" s="1">
        <v>1</v>
      </c>
      <c r="C5" s="222"/>
      <c r="D5" s="78" t="s">
        <v>79</v>
      </c>
      <c r="E5" s="208"/>
      <c r="F5" s="209"/>
      <c r="G5" s="169"/>
      <c r="H5" s="169"/>
      <c r="I5" s="174"/>
      <c r="J5" s="209"/>
    </row>
    <row r="6" spans="1:11">
      <c r="B6" s="227"/>
      <c r="C6" s="224" t="s">
        <v>57</v>
      </c>
      <c r="D6" s="78" t="str">
        <f>D3</f>
        <v>RA</v>
      </c>
    </row>
    <row r="7" spans="1:11">
      <c r="B7" s="227"/>
      <c r="C7" s="224"/>
      <c r="D7" s="78" t="s">
        <v>78</v>
      </c>
    </row>
    <row r="8" spans="1:11">
      <c r="B8" s="227"/>
      <c r="C8" s="224"/>
      <c r="D8" s="78" t="s">
        <v>79</v>
      </c>
    </row>
    <row r="9" spans="1:11" ht="26.25">
      <c r="A9" s="127" t="s">
        <v>56</v>
      </c>
      <c r="B9" s="3"/>
      <c r="C9" s="92" t="s">
        <v>135</v>
      </c>
      <c r="D9" s="77"/>
      <c r="E9" s="175"/>
    </row>
    <row r="10" spans="1:11">
      <c r="A10" s="235"/>
      <c r="B10" s="227">
        <v>92</v>
      </c>
      <c r="C10" s="228"/>
      <c r="D10" s="78"/>
      <c r="E10" s="176"/>
      <c r="F10" s="170"/>
      <c r="G10" s="170"/>
      <c r="H10" s="170"/>
      <c r="I10" s="170"/>
      <c r="J10" s="170"/>
    </row>
    <row r="11" spans="1:11">
      <c r="A11" s="235"/>
      <c r="B11" s="227"/>
      <c r="C11" s="228"/>
      <c r="D11" s="78"/>
      <c r="E11" s="177"/>
      <c r="F11" s="170"/>
      <c r="G11" s="170"/>
      <c r="H11" s="170"/>
      <c r="I11" s="170"/>
      <c r="J11" s="170"/>
    </row>
    <row r="12" spans="1:11">
      <c r="A12" s="235"/>
      <c r="B12" s="227"/>
      <c r="C12" s="228"/>
      <c r="D12" s="78"/>
      <c r="E12" s="177"/>
      <c r="F12" s="170"/>
      <c r="G12" s="170"/>
      <c r="H12" s="170"/>
      <c r="I12" s="170"/>
      <c r="J12" s="170"/>
    </row>
    <row r="13" spans="1:11">
      <c r="B13" s="227">
        <v>94</v>
      </c>
      <c r="C13" s="236" t="s">
        <v>149</v>
      </c>
      <c r="D13" s="78" t="s">
        <v>101</v>
      </c>
      <c r="E13" s="176"/>
      <c r="F13" s="170"/>
      <c r="G13" s="170"/>
      <c r="H13" s="170"/>
      <c r="I13" s="170"/>
      <c r="J13" s="170"/>
    </row>
    <row r="14" spans="1:11">
      <c r="B14" s="227"/>
      <c r="C14" s="236"/>
      <c r="D14" s="78" t="s">
        <v>78</v>
      </c>
      <c r="E14" s="177">
        <v>10000</v>
      </c>
      <c r="F14" s="146">
        <v>0</v>
      </c>
      <c r="I14" s="146">
        <v>0</v>
      </c>
      <c r="J14" s="146">
        <f>I14- E14</f>
        <v>-10000</v>
      </c>
    </row>
    <row r="15" spans="1:11">
      <c r="B15" s="227"/>
      <c r="C15" s="236"/>
      <c r="D15" s="78" t="s">
        <v>79</v>
      </c>
      <c r="E15" s="146">
        <v>10000</v>
      </c>
      <c r="F15" s="171">
        <v>0</v>
      </c>
      <c r="G15" s="171"/>
      <c r="I15" s="171">
        <v>0</v>
      </c>
      <c r="J15" s="146">
        <f t="shared" ref="J15:J78" si="0">I15- E15</f>
        <v>-10000</v>
      </c>
    </row>
    <row r="16" spans="1:11">
      <c r="B16" s="227">
        <v>96</v>
      </c>
      <c r="C16" s="228" t="s">
        <v>139</v>
      </c>
      <c r="D16" s="78" t="str">
        <f>D3</f>
        <v>RA</v>
      </c>
      <c r="I16" s="146">
        <f>F16+H16</f>
        <v>0</v>
      </c>
      <c r="J16" s="146">
        <f t="shared" si="0"/>
        <v>0</v>
      </c>
    </row>
    <row r="17" spans="1:10">
      <c r="B17" s="227"/>
      <c r="C17" s="227"/>
      <c r="D17" s="78" t="s">
        <v>78</v>
      </c>
      <c r="E17" s="146">
        <v>0</v>
      </c>
      <c r="G17" s="146">
        <f>F17</f>
        <v>0</v>
      </c>
      <c r="H17" s="146">
        <v>0</v>
      </c>
      <c r="I17" s="146">
        <f>F17+H17</f>
        <v>0</v>
      </c>
      <c r="J17" s="146">
        <f t="shared" si="0"/>
        <v>0</v>
      </c>
    </row>
    <row r="18" spans="1:10">
      <c r="B18" s="227"/>
      <c r="C18" s="227"/>
      <c r="D18" s="78" t="s">
        <v>79</v>
      </c>
      <c r="E18" s="146">
        <f>E17</f>
        <v>0</v>
      </c>
      <c r="F18" s="146">
        <f>SUM(F16:F17)</f>
        <v>0</v>
      </c>
      <c r="G18" s="146">
        <f>SUM(G16:G17)</f>
        <v>0</v>
      </c>
      <c r="H18" s="146">
        <v>0</v>
      </c>
      <c r="I18" s="146">
        <f>SUM(I16:I17)</f>
        <v>0</v>
      </c>
      <c r="J18" s="146">
        <f t="shared" si="0"/>
        <v>0</v>
      </c>
    </row>
    <row r="19" spans="1:10">
      <c r="B19" s="227">
        <v>104</v>
      </c>
      <c r="C19" s="228" t="s">
        <v>58</v>
      </c>
      <c r="D19" s="78" t="str">
        <f>D6</f>
        <v>RA</v>
      </c>
      <c r="J19" s="146">
        <f t="shared" si="0"/>
        <v>0</v>
      </c>
    </row>
    <row r="20" spans="1:10">
      <c r="B20" s="227"/>
      <c r="C20" s="227"/>
      <c r="D20" s="78" t="s">
        <v>78</v>
      </c>
      <c r="J20" s="146">
        <f t="shared" si="0"/>
        <v>0</v>
      </c>
    </row>
    <row r="21" spans="1:10">
      <c r="B21" s="227"/>
      <c r="C21" s="227"/>
      <c r="D21" s="78" t="s">
        <v>79</v>
      </c>
      <c r="J21" s="146">
        <f t="shared" si="0"/>
        <v>0</v>
      </c>
    </row>
    <row r="22" spans="1:10">
      <c r="B22" s="227">
        <v>105</v>
      </c>
      <c r="C22" s="228"/>
      <c r="D22" s="78" t="str">
        <f>D19</f>
        <v>RA</v>
      </c>
      <c r="E22" s="146">
        <v>0</v>
      </c>
      <c r="F22" s="146">
        <v>0</v>
      </c>
      <c r="G22" s="146">
        <v>0</v>
      </c>
      <c r="J22" s="146">
        <f t="shared" si="0"/>
        <v>0</v>
      </c>
    </row>
    <row r="23" spans="1:10">
      <c r="B23" s="227"/>
      <c r="C23" s="228"/>
      <c r="D23" s="78" t="s">
        <v>78</v>
      </c>
      <c r="G23" s="146">
        <f>F23</f>
        <v>0</v>
      </c>
      <c r="H23" s="146">
        <v>0</v>
      </c>
      <c r="I23" s="146">
        <f>G23+H23</f>
        <v>0</v>
      </c>
      <c r="J23" s="146">
        <f t="shared" si="0"/>
        <v>0</v>
      </c>
    </row>
    <row r="24" spans="1:10">
      <c r="B24" s="227"/>
      <c r="C24" s="228"/>
      <c r="D24" s="78" t="s">
        <v>79</v>
      </c>
      <c r="E24" s="146">
        <f>E23</f>
        <v>0</v>
      </c>
      <c r="F24" s="146">
        <f>SUM(F22:F23)</f>
        <v>0</v>
      </c>
      <c r="G24" s="146">
        <f>SUM(G22:G23)</f>
        <v>0</v>
      </c>
      <c r="H24" s="146">
        <f>SUM(H22:H23)</f>
        <v>0</v>
      </c>
      <c r="I24" s="146">
        <f>SUM(I22:I23)</f>
        <v>0</v>
      </c>
      <c r="J24" s="146">
        <f t="shared" si="0"/>
        <v>0</v>
      </c>
    </row>
    <row r="25" spans="1:10">
      <c r="B25" s="227">
        <v>114</v>
      </c>
      <c r="D25" s="78"/>
      <c r="J25" s="146">
        <f t="shared" si="0"/>
        <v>0</v>
      </c>
    </row>
    <row r="26" spans="1:10">
      <c r="B26" s="227"/>
      <c r="D26" s="78"/>
      <c r="J26" s="146">
        <f t="shared" si="0"/>
        <v>0</v>
      </c>
    </row>
    <row r="27" spans="1:10">
      <c r="B27" s="227"/>
      <c r="D27" s="78"/>
      <c r="J27" s="146">
        <f t="shared" si="0"/>
        <v>0</v>
      </c>
    </row>
    <row r="28" spans="1:10" ht="12.75" customHeight="1">
      <c r="B28" s="3"/>
      <c r="C28" s="224" t="s">
        <v>8</v>
      </c>
      <c r="D28" s="78" t="str">
        <f>D22</f>
        <v>RA</v>
      </c>
      <c r="E28" s="146">
        <f t="shared" ref="E28:H29" si="1">E16+E22</f>
        <v>0</v>
      </c>
      <c r="F28" s="146">
        <f t="shared" si="1"/>
        <v>0</v>
      </c>
      <c r="G28" s="146">
        <f t="shared" si="1"/>
        <v>0</v>
      </c>
      <c r="H28" s="146">
        <f t="shared" si="1"/>
        <v>0</v>
      </c>
      <c r="J28" s="146">
        <f t="shared" si="0"/>
        <v>0</v>
      </c>
    </row>
    <row r="29" spans="1:10" ht="12.75" customHeight="1">
      <c r="B29" s="3"/>
      <c r="C29" s="224"/>
      <c r="D29" s="78" t="s">
        <v>78</v>
      </c>
      <c r="E29" s="146">
        <f>E23+E14</f>
        <v>10000</v>
      </c>
      <c r="F29" s="146">
        <f t="shared" si="1"/>
        <v>0</v>
      </c>
      <c r="G29" s="146">
        <f t="shared" si="1"/>
        <v>0</v>
      </c>
      <c r="H29" s="146">
        <f t="shared" si="1"/>
        <v>0</v>
      </c>
      <c r="I29" s="146">
        <f>I17+I23</f>
        <v>0</v>
      </c>
      <c r="J29" s="146">
        <f t="shared" si="0"/>
        <v>-10000</v>
      </c>
    </row>
    <row r="30" spans="1:10" ht="12.75" customHeight="1">
      <c r="B30" s="3"/>
      <c r="C30" s="224"/>
      <c r="D30" s="78" t="s">
        <v>79</v>
      </c>
      <c r="E30" s="146">
        <f>E29</f>
        <v>10000</v>
      </c>
      <c r="F30" s="146">
        <f>SUM(F28:F29)</f>
        <v>0</v>
      </c>
      <c r="G30" s="146">
        <f>SUM(G28:G29)</f>
        <v>0</v>
      </c>
      <c r="H30" s="146">
        <f>SUM(H28:H29)</f>
        <v>0</v>
      </c>
      <c r="I30" s="146">
        <f>SUM(I28:I29)</f>
        <v>0</v>
      </c>
      <c r="J30" s="146">
        <f t="shared" si="0"/>
        <v>-10000</v>
      </c>
    </row>
    <row r="31" spans="1:10">
      <c r="B31" s="3"/>
      <c r="J31" s="146">
        <f t="shared" si="0"/>
        <v>0</v>
      </c>
    </row>
    <row r="32" spans="1:10" ht="26.25">
      <c r="A32" s="127" t="s">
        <v>106</v>
      </c>
      <c r="B32" s="3"/>
      <c r="C32" s="81" t="s">
        <v>62</v>
      </c>
      <c r="D32" s="81"/>
      <c r="J32" s="146">
        <f t="shared" si="0"/>
        <v>0</v>
      </c>
    </row>
    <row r="33" spans="2:10">
      <c r="B33" s="3"/>
      <c r="C33" s="82" t="s">
        <v>60</v>
      </c>
      <c r="D33" s="82"/>
      <c r="J33" s="146">
        <f t="shared" si="0"/>
        <v>0</v>
      </c>
    </row>
    <row r="34" spans="2:10">
      <c r="B34" s="230">
        <v>256</v>
      </c>
      <c r="C34" s="229" t="s">
        <v>107</v>
      </c>
      <c r="D34" s="78" t="str">
        <f>D28</f>
        <v>RA</v>
      </c>
      <c r="J34" s="146">
        <f t="shared" si="0"/>
        <v>0</v>
      </c>
    </row>
    <row r="35" spans="2:10">
      <c r="B35" s="230"/>
      <c r="C35" s="229"/>
      <c r="D35" s="78" t="s">
        <v>78</v>
      </c>
      <c r="E35" s="146">
        <v>1800</v>
      </c>
      <c r="F35" s="146">
        <v>1709.02</v>
      </c>
      <c r="G35" s="146">
        <f>F35</f>
        <v>1709.02</v>
      </c>
      <c r="H35" s="146">
        <v>0</v>
      </c>
      <c r="I35" s="146">
        <f>G35+H35</f>
        <v>1709.02</v>
      </c>
      <c r="J35" s="146">
        <f t="shared" si="0"/>
        <v>-90.980000000000018</v>
      </c>
    </row>
    <row r="36" spans="2:10">
      <c r="B36" s="230"/>
      <c r="C36" s="229"/>
      <c r="D36" s="78" t="s">
        <v>79</v>
      </c>
      <c r="E36" s="146">
        <f>E35</f>
        <v>1800</v>
      </c>
      <c r="F36" s="146">
        <f>SUM(F34:F35)</f>
        <v>1709.02</v>
      </c>
      <c r="G36" s="146">
        <f>SUM(G34:G35)</f>
        <v>1709.02</v>
      </c>
      <c r="H36" s="146">
        <v>0</v>
      </c>
      <c r="I36" s="146">
        <f>SUM(I34:I35)</f>
        <v>1709.02</v>
      </c>
      <c r="J36" s="146">
        <f t="shared" si="0"/>
        <v>-90.980000000000018</v>
      </c>
    </row>
    <row r="37" spans="2:10">
      <c r="B37" s="3"/>
      <c r="J37" s="146">
        <f t="shared" si="0"/>
        <v>0</v>
      </c>
    </row>
    <row r="38" spans="2:10">
      <c r="B38" s="227">
        <v>252</v>
      </c>
      <c r="C38" s="228" t="s">
        <v>108</v>
      </c>
      <c r="D38" s="78" t="str">
        <f>D34</f>
        <v>RA</v>
      </c>
      <c r="J38" s="146">
        <f t="shared" si="0"/>
        <v>0</v>
      </c>
    </row>
    <row r="39" spans="2:10">
      <c r="B39" s="227"/>
      <c r="C39" s="228"/>
      <c r="D39" s="78" t="s">
        <v>78</v>
      </c>
      <c r="E39" s="146">
        <v>100</v>
      </c>
      <c r="F39" s="146">
        <v>50</v>
      </c>
      <c r="G39" s="146">
        <f>F39</f>
        <v>50</v>
      </c>
      <c r="H39" s="146">
        <v>0</v>
      </c>
      <c r="I39" s="146">
        <f>F39+H39</f>
        <v>50</v>
      </c>
      <c r="J39" s="146">
        <f t="shared" si="0"/>
        <v>-50</v>
      </c>
    </row>
    <row r="40" spans="2:10">
      <c r="B40" s="227"/>
      <c r="C40" s="228"/>
      <c r="D40" s="78" t="s">
        <v>79</v>
      </c>
      <c r="E40" s="146">
        <f>E38+E39</f>
        <v>100</v>
      </c>
      <c r="F40" s="146">
        <f>F39</f>
        <v>50</v>
      </c>
      <c r="G40" s="146">
        <f>G39</f>
        <v>50</v>
      </c>
      <c r="H40" s="146">
        <f>H39</f>
        <v>0</v>
      </c>
      <c r="I40" s="146">
        <f>I39</f>
        <v>50</v>
      </c>
      <c r="J40" s="146">
        <f t="shared" si="0"/>
        <v>-50</v>
      </c>
    </row>
    <row r="41" spans="2:10">
      <c r="B41" s="3"/>
      <c r="J41" s="146">
        <f t="shared" si="0"/>
        <v>0</v>
      </c>
    </row>
    <row r="42" spans="2:10">
      <c r="B42" s="230">
        <v>260</v>
      </c>
      <c r="C42" s="229" t="s">
        <v>59</v>
      </c>
      <c r="D42" s="78" t="str">
        <f>D38</f>
        <v>RA</v>
      </c>
      <c r="J42" s="146">
        <f t="shared" si="0"/>
        <v>0</v>
      </c>
    </row>
    <row r="43" spans="2:10">
      <c r="B43" s="230"/>
      <c r="C43" s="229"/>
      <c r="D43" s="78" t="s">
        <v>78</v>
      </c>
      <c r="E43" s="146">
        <v>15000</v>
      </c>
      <c r="F43" s="171">
        <v>18234.439999999999</v>
      </c>
      <c r="G43" s="211">
        <f>F43</f>
        <v>18234.439999999999</v>
      </c>
      <c r="H43" s="211">
        <v>10953.86</v>
      </c>
      <c r="I43" s="210">
        <f>G43+H43</f>
        <v>29188.3</v>
      </c>
      <c r="J43" s="146">
        <f t="shared" si="0"/>
        <v>14188.3</v>
      </c>
    </row>
    <row r="44" spans="2:10">
      <c r="B44" s="230"/>
      <c r="C44" s="229"/>
      <c r="D44" s="78" t="s">
        <v>79</v>
      </c>
      <c r="E44" s="146">
        <v>15000</v>
      </c>
      <c r="F44" s="171">
        <f>F43</f>
        <v>18234.439999999999</v>
      </c>
      <c r="G44" s="211">
        <f>F44</f>
        <v>18234.439999999999</v>
      </c>
      <c r="H44" s="211"/>
      <c r="I44" s="211">
        <f>G44+H44</f>
        <v>18234.439999999999</v>
      </c>
      <c r="J44" s="146">
        <f>F44-E44</f>
        <v>3234.4399999999987</v>
      </c>
    </row>
    <row r="45" spans="2:10">
      <c r="B45" s="3"/>
      <c r="C45" s="78"/>
      <c r="D45" s="78"/>
      <c r="J45" s="146">
        <f t="shared" si="0"/>
        <v>0</v>
      </c>
    </row>
    <row r="46" spans="2:10">
      <c r="B46" s="230">
        <v>270</v>
      </c>
      <c r="C46" s="229" t="s">
        <v>129</v>
      </c>
      <c r="D46" s="78" t="str">
        <f>D42</f>
        <v>RA</v>
      </c>
      <c r="J46" s="146">
        <f t="shared" si="0"/>
        <v>0</v>
      </c>
    </row>
    <row r="47" spans="2:10">
      <c r="B47" s="230"/>
      <c r="C47" s="231"/>
      <c r="D47" s="78" t="s">
        <v>78</v>
      </c>
      <c r="E47" s="171">
        <v>5000</v>
      </c>
      <c r="F47" s="146">
        <v>9.64</v>
      </c>
      <c r="G47" s="146">
        <f>F47</f>
        <v>9.64</v>
      </c>
      <c r="I47" s="146">
        <f>G47+H47</f>
        <v>9.64</v>
      </c>
      <c r="J47" s="146">
        <f t="shared" si="0"/>
        <v>-4990.3599999999997</v>
      </c>
    </row>
    <row r="48" spans="2:10">
      <c r="B48" s="230"/>
      <c r="C48" s="231"/>
      <c r="D48" s="78" t="s">
        <v>79</v>
      </c>
      <c r="E48" s="171">
        <f>E47</f>
        <v>5000</v>
      </c>
      <c r="F48" s="146">
        <f>F47</f>
        <v>9.64</v>
      </c>
      <c r="G48" s="146">
        <f>G47</f>
        <v>9.64</v>
      </c>
      <c r="I48" s="146">
        <f>SUM(I47)</f>
        <v>9.64</v>
      </c>
      <c r="J48" s="146">
        <f t="shared" si="0"/>
        <v>-4990.3599999999997</v>
      </c>
    </row>
    <row r="49" spans="1:13">
      <c r="B49" s="3"/>
      <c r="C49" s="5"/>
      <c r="D49" s="78"/>
      <c r="J49" s="146">
        <f t="shared" si="0"/>
        <v>0</v>
      </c>
    </row>
    <row r="50" spans="1:13">
      <c r="B50" s="227">
        <v>280</v>
      </c>
      <c r="C50" s="240" t="s">
        <v>130</v>
      </c>
      <c r="D50" s="78" t="str">
        <f>D46</f>
        <v>RA</v>
      </c>
      <c r="E50" s="146">
        <v>0</v>
      </c>
      <c r="F50" s="146">
        <v>0</v>
      </c>
      <c r="G50" s="146">
        <v>0</v>
      </c>
      <c r="J50" s="146">
        <f t="shared" si="0"/>
        <v>0</v>
      </c>
    </row>
    <row r="51" spans="1:13">
      <c r="B51" s="227"/>
      <c r="C51" s="240"/>
      <c r="D51" s="78" t="s">
        <v>78</v>
      </c>
      <c r="E51" s="146">
        <v>11500</v>
      </c>
      <c r="F51" s="146">
        <v>1693.64</v>
      </c>
      <c r="G51" s="146">
        <f>F51</f>
        <v>1693.64</v>
      </c>
      <c r="H51" s="146">
        <v>0</v>
      </c>
      <c r="I51" s="146">
        <f>F51+H51</f>
        <v>1693.64</v>
      </c>
      <c r="J51" s="146">
        <f t="shared" si="0"/>
        <v>-9806.36</v>
      </c>
    </row>
    <row r="52" spans="1:13">
      <c r="B52" s="227"/>
      <c r="C52" s="240"/>
      <c r="D52" s="78" t="s">
        <v>79</v>
      </c>
      <c r="E52" s="146">
        <f>E51</f>
        <v>11500</v>
      </c>
      <c r="F52" s="146">
        <f>F51</f>
        <v>1693.64</v>
      </c>
      <c r="G52" s="146">
        <f>F52</f>
        <v>1693.64</v>
      </c>
      <c r="I52" s="146">
        <f>I51</f>
        <v>1693.64</v>
      </c>
      <c r="J52" s="146">
        <f t="shared" si="0"/>
        <v>-9806.36</v>
      </c>
    </row>
    <row r="53" spans="1:13">
      <c r="B53" s="3"/>
      <c r="C53" s="5"/>
      <c r="D53" s="78"/>
      <c r="J53" s="146">
        <f t="shared" si="0"/>
        <v>0</v>
      </c>
    </row>
    <row r="54" spans="1:13">
      <c r="B54" s="3"/>
      <c r="C54" s="225" t="s">
        <v>61</v>
      </c>
      <c r="D54" s="78" t="str">
        <f>D42</f>
        <v>RA</v>
      </c>
      <c r="E54" s="146">
        <f t="shared" ref="E54:J56" si="2">E34+E38+E42+E46+E50</f>
        <v>0</v>
      </c>
      <c r="F54" s="146">
        <f t="shared" si="2"/>
        <v>0</v>
      </c>
      <c r="G54" s="146">
        <f t="shared" si="2"/>
        <v>0</v>
      </c>
      <c r="J54" s="146">
        <f t="shared" si="0"/>
        <v>0</v>
      </c>
    </row>
    <row r="55" spans="1:13">
      <c r="B55" s="3"/>
      <c r="C55" s="225"/>
      <c r="D55" s="78" t="s">
        <v>78</v>
      </c>
      <c r="E55" s="146">
        <f t="shared" si="2"/>
        <v>33400</v>
      </c>
      <c r="F55" s="211">
        <f t="shared" si="2"/>
        <v>21696.739999999998</v>
      </c>
      <c r="G55" s="211">
        <f t="shared" si="2"/>
        <v>21696.739999999998</v>
      </c>
      <c r="H55" s="211">
        <f t="shared" si="2"/>
        <v>10953.86</v>
      </c>
      <c r="I55" s="211">
        <f t="shared" si="2"/>
        <v>32650.6</v>
      </c>
      <c r="J55" s="211">
        <f t="shared" si="2"/>
        <v>-749.40000000000146</v>
      </c>
      <c r="K55" s="162"/>
    </row>
    <row r="56" spans="1:13">
      <c r="B56" s="3"/>
      <c r="C56" s="225"/>
      <c r="D56" s="78" t="s">
        <v>79</v>
      </c>
      <c r="E56" s="146">
        <f>E55</f>
        <v>33400</v>
      </c>
      <c r="F56" s="211">
        <f>F55</f>
        <v>21696.739999999998</v>
      </c>
      <c r="G56" s="211">
        <f t="shared" ref="G56" si="3">G55</f>
        <v>21696.739999999998</v>
      </c>
      <c r="H56" s="211"/>
      <c r="I56" s="211">
        <f t="shared" si="2"/>
        <v>21696.739999999998</v>
      </c>
      <c r="J56" s="211">
        <f t="shared" si="2"/>
        <v>-11703.260000000002</v>
      </c>
    </row>
    <row r="57" spans="1:13">
      <c r="B57" s="227"/>
      <c r="C57" s="226" t="s">
        <v>63</v>
      </c>
      <c r="D57" s="78" t="str">
        <f>D54</f>
        <v>RA</v>
      </c>
      <c r="E57" s="146">
        <v>0</v>
      </c>
      <c r="F57" s="146">
        <v>0</v>
      </c>
      <c r="G57" s="146">
        <v>0</v>
      </c>
      <c r="H57" s="211">
        <f>H54</f>
        <v>0</v>
      </c>
      <c r="I57" s="212"/>
      <c r="J57" s="146">
        <f t="shared" si="0"/>
        <v>0</v>
      </c>
    </row>
    <row r="58" spans="1:13">
      <c r="B58" s="227"/>
      <c r="C58" s="226"/>
      <c r="D58" s="78" t="s">
        <v>78</v>
      </c>
      <c r="E58" s="146">
        <f t="shared" ref="E58:I59" si="4">E55</f>
        <v>33400</v>
      </c>
      <c r="F58" s="146">
        <f t="shared" si="4"/>
        <v>21696.739999999998</v>
      </c>
      <c r="G58" s="211">
        <f t="shared" si="4"/>
        <v>21696.739999999998</v>
      </c>
      <c r="H58" s="211">
        <f t="shared" si="4"/>
        <v>10953.86</v>
      </c>
      <c r="I58" s="211">
        <f t="shared" si="4"/>
        <v>32650.6</v>
      </c>
      <c r="J58" s="146">
        <f t="shared" si="0"/>
        <v>-749.40000000000146</v>
      </c>
    </row>
    <row r="59" spans="1:13">
      <c r="B59" s="227"/>
      <c r="C59" s="226"/>
      <c r="D59" s="78" t="s">
        <v>79</v>
      </c>
      <c r="E59" s="146">
        <f t="shared" si="4"/>
        <v>33400</v>
      </c>
      <c r="F59" s="146">
        <f t="shared" si="4"/>
        <v>21696.739999999998</v>
      </c>
      <c r="G59" s="211">
        <f t="shared" si="4"/>
        <v>21696.739999999998</v>
      </c>
      <c r="H59" s="211">
        <f>H56</f>
        <v>0</v>
      </c>
      <c r="I59" s="211">
        <f t="shared" si="4"/>
        <v>21696.739999999998</v>
      </c>
      <c r="J59" s="146">
        <f t="shared" si="0"/>
        <v>-11703.260000000002</v>
      </c>
      <c r="M59" s="162">
        <f>I58-E59</f>
        <v>-749.40000000000146</v>
      </c>
    </row>
    <row r="60" spans="1:13">
      <c r="B60" s="3"/>
      <c r="J60" s="146">
        <f t="shared" si="0"/>
        <v>0</v>
      </c>
    </row>
    <row r="61" spans="1:13">
      <c r="A61" s="234" t="s">
        <v>111</v>
      </c>
      <c r="B61" s="227"/>
      <c r="C61" s="226" t="s">
        <v>64</v>
      </c>
      <c r="D61" s="78"/>
      <c r="J61" s="146">
        <f t="shared" si="0"/>
        <v>0</v>
      </c>
    </row>
    <row r="62" spans="1:13">
      <c r="A62" s="234"/>
      <c r="B62" s="227"/>
      <c r="C62" s="226"/>
      <c r="D62" s="78"/>
      <c r="J62" s="146">
        <f t="shared" si="0"/>
        <v>0</v>
      </c>
    </row>
    <row r="63" spans="1:13">
      <c r="A63" s="234"/>
      <c r="B63" s="227"/>
      <c r="C63" s="226"/>
      <c r="D63" s="78"/>
      <c r="J63" s="146">
        <f t="shared" si="0"/>
        <v>0</v>
      </c>
    </row>
    <row r="64" spans="1:13">
      <c r="B64" s="3"/>
      <c r="C64" s="244" t="s">
        <v>65</v>
      </c>
      <c r="D64" s="78"/>
      <c r="J64" s="146">
        <f t="shared" si="0"/>
        <v>0</v>
      </c>
    </row>
    <row r="65" spans="1:10">
      <c r="B65" s="3"/>
      <c r="C65" s="244"/>
      <c r="D65" s="78"/>
      <c r="J65" s="146">
        <f t="shared" si="0"/>
        <v>0</v>
      </c>
    </row>
    <row r="66" spans="1:10">
      <c r="B66" s="3"/>
      <c r="C66" s="244"/>
      <c r="D66" s="78"/>
      <c r="J66" s="146">
        <f t="shared" si="0"/>
        <v>0</v>
      </c>
    </row>
    <row r="67" spans="1:10">
      <c r="B67" s="3"/>
      <c r="C67" s="83"/>
      <c r="D67" s="83"/>
      <c r="J67" s="146">
        <f t="shared" si="0"/>
        <v>0</v>
      </c>
    </row>
    <row r="68" spans="1:10">
      <c r="B68" s="3"/>
      <c r="C68" s="241" t="s">
        <v>97</v>
      </c>
      <c r="D68" s="78" t="s">
        <v>101</v>
      </c>
      <c r="E68" s="146">
        <v>0</v>
      </c>
      <c r="J68" s="146">
        <f t="shared" si="0"/>
        <v>0</v>
      </c>
    </row>
    <row r="69" spans="1:10">
      <c r="B69" s="3"/>
      <c r="C69" s="241"/>
      <c r="D69" s="78" t="s">
        <v>78</v>
      </c>
      <c r="E69" s="146">
        <v>0</v>
      </c>
      <c r="J69" s="146">
        <f t="shared" si="0"/>
        <v>0</v>
      </c>
    </row>
    <row r="70" spans="1:10">
      <c r="B70" s="3"/>
      <c r="C70" s="241"/>
      <c r="D70" s="78" t="s">
        <v>79</v>
      </c>
      <c r="E70" s="146">
        <v>0</v>
      </c>
      <c r="J70" s="146">
        <f t="shared" si="0"/>
        <v>0</v>
      </c>
    </row>
    <row r="71" spans="1:10" ht="15.75">
      <c r="A71" t="s">
        <v>109</v>
      </c>
      <c r="B71" s="3"/>
      <c r="C71" s="239" t="s">
        <v>66</v>
      </c>
      <c r="D71" s="84"/>
      <c r="J71" s="146">
        <f t="shared" si="0"/>
        <v>0</v>
      </c>
    </row>
    <row r="72" spans="1:10" ht="15.75">
      <c r="B72" s="3"/>
      <c r="C72" s="239"/>
      <c r="D72" s="84"/>
      <c r="J72" s="146">
        <f t="shared" si="0"/>
        <v>0</v>
      </c>
    </row>
    <row r="73" spans="1:10" ht="15.75">
      <c r="B73" s="3"/>
      <c r="C73" s="239"/>
      <c r="D73" s="84"/>
      <c r="J73" s="146">
        <f t="shared" si="0"/>
        <v>0</v>
      </c>
    </row>
    <row r="74" spans="1:10">
      <c r="B74" s="3"/>
      <c r="C74" s="242" t="s">
        <v>67</v>
      </c>
      <c r="D74" s="78" t="str">
        <f>D68</f>
        <v>RA</v>
      </c>
      <c r="J74" s="146">
        <f t="shared" si="0"/>
        <v>0</v>
      </c>
    </row>
    <row r="75" spans="1:10">
      <c r="B75" s="3"/>
      <c r="C75" s="243"/>
      <c r="D75" s="78" t="s">
        <v>78</v>
      </c>
      <c r="E75" s="146">
        <v>0</v>
      </c>
      <c r="J75" s="146">
        <f t="shared" si="0"/>
        <v>0</v>
      </c>
    </row>
    <row r="76" spans="1:10">
      <c r="B76" s="3"/>
      <c r="C76" s="243"/>
      <c r="D76" s="78" t="s">
        <v>79</v>
      </c>
      <c r="E76" s="146">
        <v>0</v>
      </c>
      <c r="J76" s="146">
        <f t="shared" si="0"/>
        <v>0</v>
      </c>
    </row>
    <row r="77" spans="1:10">
      <c r="B77" s="3"/>
      <c r="C77" s="83"/>
      <c r="D77" s="83"/>
      <c r="J77" s="146">
        <f t="shared" si="0"/>
        <v>0</v>
      </c>
    </row>
    <row r="78" spans="1:10">
      <c r="B78" s="227"/>
      <c r="C78" s="224" t="s">
        <v>98</v>
      </c>
      <c r="D78" s="78" t="str">
        <f>D74</f>
        <v>RA</v>
      </c>
      <c r="J78" s="146">
        <f t="shared" si="0"/>
        <v>0</v>
      </c>
    </row>
    <row r="79" spans="1:10">
      <c r="B79" s="227"/>
      <c r="C79" s="224"/>
      <c r="D79" s="78" t="s">
        <v>78</v>
      </c>
      <c r="E79" s="146">
        <v>0</v>
      </c>
      <c r="J79" s="146">
        <f t="shared" ref="J79:J100" si="5">I79- E79</f>
        <v>0</v>
      </c>
    </row>
    <row r="80" spans="1:10">
      <c r="B80" s="227"/>
      <c r="C80" s="224"/>
      <c r="D80" s="78" t="s">
        <v>79</v>
      </c>
      <c r="E80" s="146">
        <v>0</v>
      </c>
      <c r="F80" s="146">
        <v>0</v>
      </c>
      <c r="G80" s="146">
        <v>0</v>
      </c>
      <c r="H80" s="146">
        <f>SUM(H78:H79)</f>
        <v>0</v>
      </c>
      <c r="I80" s="146">
        <f>SUM(I78:I79)</f>
        <v>0</v>
      </c>
      <c r="J80" s="146">
        <f t="shared" si="5"/>
        <v>0</v>
      </c>
    </row>
    <row r="81" spans="1:10">
      <c r="A81" s="233" t="s">
        <v>110</v>
      </c>
      <c r="B81" s="3"/>
      <c r="C81" s="224" t="s">
        <v>99</v>
      </c>
      <c r="D81" s="78"/>
      <c r="J81" s="146">
        <f t="shared" si="5"/>
        <v>0</v>
      </c>
    </row>
    <row r="82" spans="1:10">
      <c r="A82" s="233"/>
      <c r="B82" s="3"/>
      <c r="C82" s="224"/>
      <c r="D82" s="78"/>
      <c r="J82" s="146">
        <f t="shared" si="5"/>
        <v>0</v>
      </c>
    </row>
    <row r="83" spans="1:10">
      <c r="A83" s="233"/>
      <c r="B83" s="3"/>
      <c r="C83" s="224"/>
      <c r="D83" s="78"/>
      <c r="J83" s="146">
        <f t="shared" si="5"/>
        <v>0</v>
      </c>
    </row>
    <row r="84" spans="1:10" ht="18">
      <c r="B84" s="3"/>
      <c r="C84" s="8"/>
      <c r="D84" s="78"/>
      <c r="J84" s="146">
        <f t="shared" si="5"/>
        <v>0</v>
      </c>
    </row>
    <row r="85" spans="1:10">
      <c r="B85" s="3"/>
      <c r="C85" s="82" t="s">
        <v>68</v>
      </c>
      <c r="D85" s="82"/>
      <c r="J85" s="146">
        <f t="shared" si="5"/>
        <v>0</v>
      </c>
    </row>
    <row r="86" spans="1:10">
      <c r="A86" s="232"/>
      <c r="B86" s="227">
        <v>602</v>
      </c>
      <c r="C86" s="228" t="s">
        <v>69</v>
      </c>
      <c r="D86" s="78" t="str">
        <f>D78</f>
        <v>RA</v>
      </c>
      <c r="E86" s="146">
        <v>0</v>
      </c>
      <c r="J86" s="146">
        <f t="shared" si="5"/>
        <v>0</v>
      </c>
    </row>
    <row r="87" spans="1:10">
      <c r="A87" s="232"/>
      <c r="B87" s="227"/>
      <c r="C87" s="228"/>
      <c r="D87" s="78" t="s">
        <v>78</v>
      </c>
      <c r="E87" s="146">
        <v>1000</v>
      </c>
      <c r="F87" s="216">
        <v>680</v>
      </c>
      <c r="G87" s="146">
        <f>F87</f>
        <v>680</v>
      </c>
      <c r="H87" s="134"/>
      <c r="I87" s="146">
        <f>F87+H87</f>
        <v>680</v>
      </c>
      <c r="J87" s="146">
        <f t="shared" si="5"/>
        <v>-320</v>
      </c>
    </row>
    <row r="88" spans="1:10">
      <c r="A88" s="232"/>
      <c r="B88" s="227"/>
      <c r="C88" s="228"/>
      <c r="D88" s="78" t="s">
        <v>79</v>
      </c>
      <c r="E88" s="146">
        <v>1000</v>
      </c>
      <c r="F88" s="216">
        <f>F87</f>
        <v>680</v>
      </c>
      <c r="G88" s="146">
        <f>F88</f>
        <v>680</v>
      </c>
      <c r="H88" s="170">
        <f>SUM(H86:H87)</f>
        <v>0</v>
      </c>
      <c r="I88" s="146">
        <f>SUM(I86:I87)</f>
        <v>680</v>
      </c>
      <c r="J88" s="146">
        <f t="shared" si="5"/>
        <v>-320</v>
      </c>
    </row>
    <row r="89" spans="1:10">
      <c r="B89" s="3"/>
      <c r="J89" s="146">
        <f t="shared" si="5"/>
        <v>0</v>
      </c>
    </row>
    <row r="90" spans="1:10">
      <c r="B90" s="3"/>
      <c r="J90" s="146">
        <f t="shared" si="5"/>
        <v>0</v>
      </c>
    </row>
    <row r="91" spans="1:10">
      <c r="B91" s="227">
        <v>607</v>
      </c>
      <c r="C91" s="228" t="s">
        <v>131</v>
      </c>
      <c r="D91" s="78" t="s">
        <v>101</v>
      </c>
      <c r="J91" s="146">
        <f t="shared" si="5"/>
        <v>0</v>
      </c>
    </row>
    <row r="92" spans="1:10">
      <c r="B92" s="227"/>
      <c r="C92" s="232"/>
      <c r="D92" s="78" t="s">
        <v>78</v>
      </c>
      <c r="E92" s="146">
        <v>2300</v>
      </c>
      <c r="F92" s="146">
        <v>0</v>
      </c>
      <c r="G92" s="146">
        <v>0</v>
      </c>
      <c r="H92" s="134"/>
      <c r="I92" s="146">
        <f>G92+H92</f>
        <v>0</v>
      </c>
      <c r="J92" s="146">
        <f t="shared" si="5"/>
        <v>-2300</v>
      </c>
    </row>
    <row r="93" spans="1:10">
      <c r="B93" s="227"/>
      <c r="C93" s="232"/>
      <c r="D93" s="78" t="s">
        <v>79</v>
      </c>
      <c r="E93" s="146">
        <f>E92</f>
        <v>2300</v>
      </c>
      <c r="F93" s="146">
        <v>0</v>
      </c>
      <c r="G93" s="146">
        <v>0</v>
      </c>
      <c r="H93" s="146">
        <f>SUM(H91:H92)</f>
        <v>0</v>
      </c>
      <c r="I93" s="146">
        <f>SUM(I91:I92)</f>
        <v>0</v>
      </c>
      <c r="J93" s="146">
        <f t="shared" si="5"/>
        <v>-2300</v>
      </c>
    </row>
    <row r="94" spans="1:10">
      <c r="B94" s="3"/>
      <c r="J94" s="146">
        <f t="shared" si="5"/>
        <v>0</v>
      </c>
    </row>
    <row r="95" spans="1:10">
      <c r="B95" s="227"/>
      <c r="C95" s="228" t="s">
        <v>70</v>
      </c>
      <c r="D95" s="78" t="s">
        <v>101</v>
      </c>
      <c r="J95" s="146">
        <f t="shared" si="5"/>
        <v>0</v>
      </c>
    </row>
    <row r="96" spans="1:10">
      <c r="B96" s="227"/>
      <c r="C96" s="232"/>
      <c r="D96" s="78" t="s">
        <v>78</v>
      </c>
      <c r="J96" s="146">
        <f t="shared" si="5"/>
        <v>0</v>
      </c>
    </row>
    <row r="97" spans="2:10">
      <c r="B97" s="227"/>
      <c r="C97" s="232"/>
      <c r="D97" s="78" t="s">
        <v>79</v>
      </c>
      <c r="J97" s="146">
        <f t="shared" si="5"/>
        <v>0</v>
      </c>
    </row>
    <row r="98" spans="2:10">
      <c r="B98" s="3"/>
      <c r="C98" s="224" t="s">
        <v>71</v>
      </c>
      <c r="D98" s="78" t="s">
        <v>101</v>
      </c>
      <c r="J98" s="146">
        <f t="shared" si="5"/>
        <v>0</v>
      </c>
    </row>
    <row r="99" spans="2:10">
      <c r="B99" s="3"/>
      <c r="C99" s="224"/>
      <c r="D99" s="78" t="s">
        <v>78</v>
      </c>
      <c r="E99" s="146">
        <f t="shared" ref="E99:I99" si="6">E92+E87</f>
        <v>3300</v>
      </c>
      <c r="F99" s="146">
        <f t="shared" si="6"/>
        <v>680</v>
      </c>
      <c r="G99" s="146">
        <f t="shared" si="6"/>
        <v>680</v>
      </c>
      <c r="H99" s="146">
        <f t="shared" si="6"/>
        <v>0</v>
      </c>
      <c r="I99" s="146">
        <f t="shared" si="6"/>
        <v>680</v>
      </c>
      <c r="J99" s="146">
        <f t="shared" si="5"/>
        <v>-2620</v>
      </c>
    </row>
    <row r="100" spans="2:10">
      <c r="B100" s="3"/>
      <c r="C100" s="224"/>
      <c r="D100" s="78" t="s">
        <v>79</v>
      </c>
      <c r="E100" s="146">
        <f t="shared" ref="E100:I100" si="7">E99</f>
        <v>3300</v>
      </c>
      <c r="F100" s="146">
        <f t="shared" si="7"/>
        <v>680</v>
      </c>
      <c r="G100" s="146">
        <f t="shared" si="7"/>
        <v>680</v>
      </c>
      <c r="H100" s="146">
        <f t="shared" si="7"/>
        <v>0</v>
      </c>
      <c r="I100" s="146">
        <f t="shared" si="7"/>
        <v>680</v>
      </c>
      <c r="J100" s="146">
        <f t="shared" si="5"/>
        <v>-2620</v>
      </c>
    </row>
    <row r="101" spans="2:10" ht="18">
      <c r="B101" s="3"/>
      <c r="C101" s="8"/>
      <c r="D101" s="8"/>
    </row>
    <row r="102" spans="2:10" ht="17.25" customHeight="1">
      <c r="B102" s="3"/>
      <c r="C102" s="9" t="s">
        <v>9</v>
      </c>
      <c r="D102" s="9"/>
      <c r="J102" s="146">
        <f t="shared" ref="J102:J107" si="8">I102-E102</f>
        <v>0</v>
      </c>
    </row>
    <row r="103" spans="2:10">
      <c r="B103" s="3"/>
      <c r="C103" s="224" t="s">
        <v>10</v>
      </c>
      <c r="D103" s="78" t="str">
        <f>D98</f>
        <v>RA</v>
      </c>
      <c r="E103" s="146">
        <v>0</v>
      </c>
      <c r="F103" s="146">
        <v>0</v>
      </c>
      <c r="G103" s="146">
        <v>0</v>
      </c>
      <c r="H103" s="146">
        <v>0</v>
      </c>
      <c r="I103" s="146">
        <v>0</v>
      </c>
      <c r="J103" s="146">
        <f t="shared" si="8"/>
        <v>0</v>
      </c>
    </row>
    <row r="104" spans="2:10">
      <c r="B104" s="3"/>
      <c r="C104" s="224"/>
      <c r="D104" s="78" t="s">
        <v>78</v>
      </c>
      <c r="E104" s="146">
        <f>E5</f>
        <v>0</v>
      </c>
      <c r="F104" s="146">
        <v>0</v>
      </c>
      <c r="G104" s="146">
        <v>0</v>
      </c>
      <c r="H104" s="146">
        <v>0</v>
      </c>
      <c r="I104" s="146">
        <v>0</v>
      </c>
      <c r="J104" s="146">
        <f t="shared" si="8"/>
        <v>0</v>
      </c>
    </row>
    <row r="105" spans="2:10">
      <c r="B105" s="3"/>
      <c r="C105" s="224"/>
      <c r="D105" s="78" t="s">
        <v>79</v>
      </c>
      <c r="E105" s="146">
        <f>E104</f>
        <v>0</v>
      </c>
      <c r="F105" s="146">
        <v>0</v>
      </c>
      <c r="G105" s="146">
        <v>0</v>
      </c>
      <c r="H105" s="146">
        <v>0</v>
      </c>
      <c r="I105" s="146">
        <v>0</v>
      </c>
      <c r="J105" s="146">
        <f t="shared" si="8"/>
        <v>0</v>
      </c>
    </row>
    <row r="106" spans="2:10" ht="11.25" customHeight="1">
      <c r="B106" s="3"/>
      <c r="C106" s="8"/>
      <c r="D106" s="8"/>
      <c r="J106" s="146">
        <f t="shared" si="8"/>
        <v>0</v>
      </c>
    </row>
    <row r="107" spans="2:10">
      <c r="B107" s="3"/>
      <c r="C107" s="224" t="s">
        <v>11</v>
      </c>
      <c r="D107" s="78" t="str">
        <f>D103</f>
        <v>RA</v>
      </c>
      <c r="E107" s="146">
        <f t="shared" ref="E107:I108" si="9">E28</f>
        <v>0</v>
      </c>
      <c r="F107" s="146">
        <f t="shared" si="9"/>
        <v>0</v>
      </c>
      <c r="G107" s="146">
        <f t="shared" si="9"/>
        <v>0</v>
      </c>
      <c r="H107" s="146">
        <f t="shared" si="9"/>
        <v>0</v>
      </c>
      <c r="I107" s="146">
        <f t="shared" si="9"/>
        <v>0</v>
      </c>
      <c r="J107" s="146">
        <f t="shared" si="8"/>
        <v>0</v>
      </c>
    </row>
    <row r="108" spans="2:10">
      <c r="B108" s="3"/>
      <c r="C108" s="224"/>
      <c r="D108" s="78" t="s">
        <v>78</v>
      </c>
      <c r="E108" s="146">
        <f>E29</f>
        <v>10000</v>
      </c>
      <c r="F108" s="146">
        <f t="shared" si="9"/>
        <v>0</v>
      </c>
      <c r="G108" s="146">
        <f t="shared" si="9"/>
        <v>0</v>
      </c>
      <c r="H108" s="146">
        <f t="shared" si="9"/>
        <v>0</v>
      </c>
      <c r="I108" s="146">
        <f t="shared" si="9"/>
        <v>0</v>
      </c>
      <c r="J108" s="146">
        <f>-E108+F108</f>
        <v>-10000</v>
      </c>
    </row>
    <row r="109" spans="2:10">
      <c r="B109" s="3"/>
      <c r="C109" s="224"/>
      <c r="D109" s="78" t="s">
        <v>79</v>
      </c>
      <c r="E109" s="146">
        <f>SUM(E107:E108)</f>
        <v>10000</v>
      </c>
      <c r="F109" s="146">
        <f>F108</f>
        <v>0</v>
      </c>
      <c r="G109" s="146">
        <f>SUM(G107:G108)</f>
        <v>0</v>
      </c>
      <c r="H109" s="146">
        <f>SUM(H107:H108)</f>
        <v>0</v>
      </c>
      <c r="I109" s="146">
        <f>SUM(I107:I108)</f>
        <v>0</v>
      </c>
      <c r="J109" s="146">
        <f>-E109+F109</f>
        <v>-10000</v>
      </c>
    </row>
    <row r="110" spans="2:10" ht="12" customHeight="1">
      <c r="B110" s="154"/>
      <c r="C110" s="8"/>
      <c r="D110" s="8"/>
      <c r="J110" s="146">
        <f t="shared" ref="J110:J134" si="10">I110-E110</f>
        <v>0</v>
      </c>
    </row>
    <row r="111" spans="2:10">
      <c r="B111" s="154"/>
      <c r="C111" s="224" t="s">
        <v>12</v>
      </c>
      <c r="D111" s="78" t="str">
        <f>D107</f>
        <v>RA</v>
      </c>
      <c r="E111" s="146">
        <f t="shared" ref="E111:J111" si="11">E54</f>
        <v>0</v>
      </c>
      <c r="F111" s="146">
        <f t="shared" si="11"/>
        <v>0</v>
      </c>
      <c r="G111" s="146">
        <f t="shared" si="11"/>
        <v>0</v>
      </c>
      <c r="H111" s="146">
        <f t="shared" si="11"/>
        <v>0</v>
      </c>
      <c r="I111" s="146">
        <f t="shared" si="11"/>
        <v>0</v>
      </c>
      <c r="J111" s="146">
        <f t="shared" si="11"/>
        <v>0</v>
      </c>
    </row>
    <row r="112" spans="2:10">
      <c r="B112" s="154"/>
      <c r="C112" s="224"/>
      <c r="D112" s="78" t="s">
        <v>78</v>
      </c>
      <c r="E112" s="146">
        <f>E58</f>
        <v>33400</v>
      </c>
      <c r="F112" s="146">
        <f t="shared" ref="E112:H113" si="12">F58</f>
        <v>21696.739999999998</v>
      </c>
      <c r="G112" s="211">
        <f t="shared" si="12"/>
        <v>21696.739999999998</v>
      </c>
      <c r="H112" s="211">
        <f t="shared" si="12"/>
        <v>10953.86</v>
      </c>
      <c r="I112" s="211">
        <f>I58</f>
        <v>32650.6</v>
      </c>
      <c r="J112" s="146">
        <f>J58</f>
        <v>-749.40000000000146</v>
      </c>
    </row>
    <row r="113" spans="2:10" ht="14.25" customHeight="1">
      <c r="B113" s="154"/>
      <c r="C113" s="224"/>
      <c r="D113" s="78" t="s">
        <v>79</v>
      </c>
      <c r="E113" s="146">
        <f t="shared" si="12"/>
        <v>33400</v>
      </c>
      <c r="F113" s="146">
        <f t="shared" si="12"/>
        <v>21696.739999999998</v>
      </c>
      <c r="G113" s="211">
        <f t="shared" si="12"/>
        <v>21696.739999999998</v>
      </c>
      <c r="H113" s="211"/>
      <c r="I113" s="211">
        <f>F113</f>
        <v>21696.739999999998</v>
      </c>
      <c r="J113" s="146">
        <f>J59</f>
        <v>-11703.260000000002</v>
      </c>
    </row>
    <row r="114" spans="2:10" ht="12" customHeight="1">
      <c r="B114" s="154"/>
      <c r="C114" s="10"/>
      <c r="D114" s="10"/>
      <c r="J114" s="146">
        <f t="shared" si="10"/>
        <v>0</v>
      </c>
    </row>
    <row r="115" spans="2:10">
      <c r="B115" s="154"/>
      <c r="C115" s="224" t="s">
        <v>13</v>
      </c>
      <c r="D115" s="78" t="str">
        <f>D111</f>
        <v>RA</v>
      </c>
      <c r="E115" s="146">
        <v>0</v>
      </c>
      <c r="F115" s="146">
        <v>0</v>
      </c>
      <c r="G115" s="146">
        <v>0</v>
      </c>
      <c r="H115" s="146">
        <v>0</v>
      </c>
      <c r="I115" s="146">
        <v>0</v>
      </c>
      <c r="J115" s="146">
        <f t="shared" si="10"/>
        <v>0</v>
      </c>
    </row>
    <row r="116" spans="2:10">
      <c r="B116" s="154"/>
      <c r="C116" s="224"/>
      <c r="D116" s="78" t="s">
        <v>78</v>
      </c>
      <c r="E116" s="146">
        <v>0</v>
      </c>
      <c r="G116" s="146">
        <v>0</v>
      </c>
      <c r="H116" s="146">
        <v>0</v>
      </c>
      <c r="I116" s="146">
        <v>0</v>
      </c>
      <c r="J116" s="146">
        <f>E116-F116</f>
        <v>0</v>
      </c>
    </row>
    <row r="117" spans="2:10">
      <c r="B117" s="154"/>
      <c r="C117" s="224"/>
      <c r="D117" s="78" t="s">
        <v>79</v>
      </c>
      <c r="E117" s="146">
        <f>E116</f>
        <v>0</v>
      </c>
      <c r="H117" s="146">
        <v>0</v>
      </c>
      <c r="I117" s="146">
        <v>0</v>
      </c>
      <c r="J117" s="146">
        <f>J116</f>
        <v>0</v>
      </c>
    </row>
    <row r="118" spans="2:10" ht="10.5" customHeight="1">
      <c r="B118" s="154"/>
      <c r="C118" s="10"/>
      <c r="D118" s="10"/>
      <c r="J118" s="146">
        <f t="shared" si="10"/>
        <v>0</v>
      </c>
    </row>
    <row r="119" spans="2:10">
      <c r="B119" s="154"/>
      <c r="C119" s="224" t="s">
        <v>14</v>
      </c>
      <c r="D119" s="78" t="str">
        <f>D115</f>
        <v>RA</v>
      </c>
      <c r="E119" s="146">
        <v>0</v>
      </c>
      <c r="F119" s="146">
        <v>0</v>
      </c>
      <c r="G119" s="146">
        <v>0</v>
      </c>
      <c r="H119" s="146">
        <v>0</v>
      </c>
      <c r="I119" s="146">
        <v>0</v>
      </c>
      <c r="J119" s="146">
        <f t="shared" si="10"/>
        <v>0</v>
      </c>
    </row>
    <row r="120" spans="2:10">
      <c r="B120" s="154"/>
      <c r="C120" s="224"/>
      <c r="D120" s="78" t="s">
        <v>78</v>
      </c>
      <c r="E120" s="146">
        <v>0</v>
      </c>
      <c r="F120" s="146">
        <v>0</v>
      </c>
      <c r="G120" s="146">
        <v>0</v>
      </c>
      <c r="H120" s="146">
        <v>0</v>
      </c>
      <c r="I120" s="146">
        <v>0</v>
      </c>
      <c r="J120" s="146">
        <f t="shared" si="10"/>
        <v>0</v>
      </c>
    </row>
    <row r="121" spans="2:10">
      <c r="B121" s="154"/>
      <c r="C121" s="224"/>
      <c r="D121" s="78" t="s">
        <v>79</v>
      </c>
      <c r="E121" s="146">
        <v>0</v>
      </c>
      <c r="F121" s="146">
        <v>0</v>
      </c>
      <c r="G121" s="146">
        <v>0</v>
      </c>
      <c r="H121" s="146">
        <v>0</v>
      </c>
      <c r="I121" s="146">
        <v>0</v>
      </c>
      <c r="J121" s="146">
        <f t="shared" si="10"/>
        <v>0</v>
      </c>
    </row>
    <row r="122" spans="2:10" ht="10.5" customHeight="1">
      <c r="B122" s="154"/>
      <c r="C122" s="10"/>
      <c r="D122" s="10"/>
      <c r="J122" s="146">
        <f t="shared" si="10"/>
        <v>0</v>
      </c>
    </row>
    <row r="123" spans="2:10">
      <c r="B123" s="154"/>
      <c r="C123" s="224" t="s">
        <v>15</v>
      </c>
      <c r="D123" s="78" t="str">
        <f>D119</f>
        <v>RA</v>
      </c>
      <c r="E123" s="146">
        <f t="shared" ref="E123:J124" si="13">E98</f>
        <v>0</v>
      </c>
      <c r="F123" s="146">
        <f t="shared" si="13"/>
        <v>0</v>
      </c>
      <c r="G123" s="146">
        <f t="shared" si="13"/>
        <v>0</v>
      </c>
      <c r="H123" s="146">
        <f t="shared" si="13"/>
        <v>0</v>
      </c>
      <c r="I123" s="146">
        <f t="shared" si="13"/>
        <v>0</v>
      </c>
      <c r="J123" s="146">
        <f t="shared" si="13"/>
        <v>0</v>
      </c>
    </row>
    <row r="124" spans="2:10">
      <c r="B124" s="154"/>
      <c r="C124" s="224"/>
      <c r="D124" s="78" t="s">
        <v>78</v>
      </c>
      <c r="E124" s="146">
        <f t="shared" si="13"/>
        <v>3300</v>
      </c>
      <c r="F124" s="146">
        <f t="shared" si="13"/>
        <v>680</v>
      </c>
      <c r="G124" s="146">
        <f>G99</f>
        <v>680</v>
      </c>
      <c r="H124" s="146">
        <f t="shared" si="13"/>
        <v>0</v>
      </c>
      <c r="I124" s="146">
        <f t="shared" si="13"/>
        <v>680</v>
      </c>
      <c r="J124" s="146">
        <f t="shared" si="13"/>
        <v>-2620</v>
      </c>
    </row>
    <row r="125" spans="2:10">
      <c r="B125" s="154"/>
      <c r="C125" s="224"/>
      <c r="D125" s="78" t="s">
        <v>79</v>
      </c>
      <c r="E125" s="146">
        <f t="shared" ref="E125:J125" si="14">SUM(E123:E124)</f>
        <v>3300</v>
      </c>
      <c r="F125" s="146">
        <f t="shared" si="14"/>
        <v>680</v>
      </c>
      <c r="G125" s="146">
        <f t="shared" si="14"/>
        <v>680</v>
      </c>
      <c r="H125" s="146">
        <f t="shared" si="14"/>
        <v>0</v>
      </c>
      <c r="I125" s="146">
        <f t="shared" si="14"/>
        <v>680</v>
      </c>
      <c r="J125" s="146">
        <f t="shared" si="14"/>
        <v>-2620</v>
      </c>
    </row>
    <row r="126" spans="2:10">
      <c r="B126" s="154"/>
      <c r="J126" s="146">
        <f t="shared" si="10"/>
        <v>0</v>
      </c>
    </row>
    <row r="127" spans="2:10">
      <c r="B127" s="154"/>
      <c r="C127" s="11"/>
      <c r="D127" s="198" t="s">
        <v>157</v>
      </c>
      <c r="E127" s="146">
        <v>3000</v>
      </c>
      <c r="J127" s="146">
        <f t="shared" si="10"/>
        <v>-3000</v>
      </c>
    </row>
    <row r="128" spans="2:10">
      <c r="B128" s="154"/>
      <c r="C128" s="6" t="s">
        <v>140</v>
      </c>
      <c r="D128" s="6" t="s">
        <v>158</v>
      </c>
      <c r="E128" s="146">
        <v>3000</v>
      </c>
      <c r="J128" s="146">
        <f t="shared" si="10"/>
        <v>-3000</v>
      </c>
    </row>
    <row r="129" spans="1:12">
      <c r="B129" s="154"/>
      <c r="C129" s="224" t="s">
        <v>16</v>
      </c>
      <c r="D129" s="78" t="str">
        <f>D123</f>
        <v>RA</v>
      </c>
      <c r="E129" s="146">
        <f t="shared" ref="E129:J129" si="15">E123+E119+E115+E111+E107+E103</f>
        <v>0</v>
      </c>
      <c r="F129" s="146">
        <f t="shared" si="15"/>
        <v>0</v>
      </c>
      <c r="G129" s="146">
        <f t="shared" si="15"/>
        <v>0</v>
      </c>
      <c r="H129" s="146">
        <f t="shared" si="15"/>
        <v>0</v>
      </c>
      <c r="I129" s="146">
        <f t="shared" si="15"/>
        <v>0</v>
      </c>
      <c r="J129" s="146">
        <f t="shared" si="15"/>
        <v>0</v>
      </c>
    </row>
    <row r="130" spans="1:12">
      <c r="B130" s="154"/>
      <c r="C130" s="224"/>
      <c r="D130" s="78" t="s">
        <v>78</v>
      </c>
      <c r="E130" s="146">
        <f>E104+E108+E112+E124+E128</f>
        <v>49700</v>
      </c>
      <c r="F130" s="146">
        <f>F127+F124+F120+F116+F112+F108</f>
        <v>22376.739999999998</v>
      </c>
      <c r="G130" s="211">
        <f>G127+G124+G120+G116+G112+G108</f>
        <v>22376.739999999998</v>
      </c>
      <c r="H130" s="211">
        <f>H127+H124+H120+H116+H112+H108</f>
        <v>10953.86</v>
      </c>
      <c r="I130" s="211">
        <f>I127+I124+I120+I116+I112+I108</f>
        <v>33330.6</v>
      </c>
      <c r="J130" s="146">
        <f>-(E130-I130)</f>
        <v>-16369.400000000001</v>
      </c>
      <c r="K130" s="146"/>
      <c r="L130" s="162"/>
    </row>
    <row r="131" spans="1:12">
      <c r="B131" s="154"/>
      <c r="C131" s="224"/>
      <c r="D131" s="78" t="s">
        <v>79</v>
      </c>
      <c r="E131" s="146">
        <f t="shared" ref="E131:G131" si="16">SUM(E129:E130)</f>
        <v>49700</v>
      </c>
      <c r="F131" s="146">
        <f t="shared" si="16"/>
        <v>22376.739999999998</v>
      </c>
      <c r="G131" s="211">
        <f t="shared" si="16"/>
        <v>22376.739999999998</v>
      </c>
      <c r="H131" s="211"/>
      <c r="I131" s="211">
        <f>F131+H131</f>
        <v>22376.739999999998</v>
      </c>
      <c r="J131" s="146">
        <f>-(E131-I131)</f>
        <v>-27323.260000000002</v>
      </c>
    </row>
    <row r="132" spans="1:12">
      <c r="B132" s="154"/>
      <c r="H132" s="211"/>
      <c r="I132" s="211"/>
      <c r="J132" s="146">
        <f t="shared" si="10"/>
        <v>0</v>
      </c>
    </row>
    <row r="133" spans="1:12">
      <c r="B133" s="154"/>
      <c r="C133" s="198" t="s">
        <v>155</v>
      </c>
      <c r="D133" s="11"/>
      <c r="F133" s="146">
        <v>15699.7</v>
      </c>
      <c r="G133" s="211">
        <f>F133</f>
        <v>15699.7</v>
      </c>
      <c r="H133" s="211"/>
      <c r="I133" s="211"/>
    </row>
    <row r="134" spans="1:12">
      <c r="B134" s="154"/>
      <c r="G134" s="211"/>
      <c r="H134" s="211"/>
      <c r="I134" s="211"/>
      <c r="J134" s="146">
        <f t="shared" si="10"/>
        <v>0</v>
      </c>
    </row>
    <row r="135" spans="1:12">
      <c r="B135" s="154"/>
      <c r="C135" s="238" t="s">
        <v>17</v>
      </c>
      <c r="D135" s="78" t="str">
        <f>D129</f>
        <v>RA</v>
      </c>
      <c r="E135" s="146">
        <f t="shared" ref="E135:J135" si="17">E123+E119+E115+E111+E107</f>
        <v>0</v>
      </c>
      <c r="F135" s="146">
        <f t="shared" si="17"/>
        <v>0</v>
      </c>
      <c r="G135" s="211">
        <f t="shared" si="17"/>
        <v>0</v>
      </c>
      <c r="H135" s="211">
        <f t="shared" si="17"/>
        <v>0</v>
      </c>
      <c r="I135" s="211">
        <f t="shared" si="17"/>
        <v>0</v>
      </c>
      <c r="J135" s="146">
        <f t="shared" si="17"/>
        <v>0</v>
      </c>
    </row>
    <row r="136" spans="1:12">
      <c r="B136" s="154"/>
      <c r="C136" s="238"/>
      <c r="D136" s="78" t="s">
        <v>78</v>
      </c>
      <c r="E136" s="146">
        <f>E130</f>
        <v>49700</v>
      </c>
      <c r="F136" s="146">
        <f>F130</f>
        <v>22376.739999999998</v>
      </c>
      <c r="G136" s="211">
        <f>G130</f>
        <v>22376.739999999998</v>
      </c>
      <c r="H136" s="211">
        <f>H133+H130</f>
        <v>10953.86</v>
      </c>
      <c r="I136" s="211">
        <f>I133+I130</f>
        <v>33330.6</v>
      </c>
      <c r="J136" s="146">
        <f>-(E136-I136)</f>
        <v>-16369.400000000001</v>
      </c>
    </row>
    <row r="137" spans="1:12">
      <c r="B137" s="154"/>
      <c r="C137" s="238"/>
      <c r="D137" s="78" t="s">
        <v>79</v>
      </c>
      <c r="E137" s="146">
        <f>E136+E133</f>
        <v>49700</v>
      </c>
      <c r="F137" s="146">
        <f>F131+F133</f>
        <v>38076.44</v>
      </c>
      <c r="G137" s="211">
        <f>G131+G133</f>
        <v>38076.44</v>
      </c>
      <c r="H137" s="211"/>
      <c r="I137" s="211">
        <f>F137+H137</f>
        <v>38076.44</v>
      </c>
      <c r="J137" s="146">
        <f>-(E137-I137)</f>
        <v>-11623.559999999998</v>
      </c>
    </row>
    <row r="138" spans="1:12">
      <c r="B138" s="154"/>
    </row>
    <row r="140" spans="1:12">
      <c r="A140" s="158"/>
      <c r="C140" s="202"/>
    </row>
    <row r="143" spans="1:12">
      <c r="K143" s="162"/>
    </row>
    <row r="145" spans="1:10">
      <c r="C145" s="19"/>
      <c r="D145" s="19"/>
    </row>
    <row r="146" spans="1:10">
      <c r="C146" s="164"/>
      <c r="D146" s="97"/>
      <c r="E146" s="213"/>
      <c r="F146" s="171"/>
      <c r="G146" s="171"/>
      <c r="H146" s="171"/>
      <c r="I146" s="171"/>
      <c r="J146" s="171"/>
    </row>
    <row r="147" spans="1:10">
      <c r="C147" s="102"/>
      <c r="D147" s="166"/>
      <c r="E147" s="171"/>
      <c r="F147" s="214"/>
      <c r="G147" s="171"/>
      <c r="H147" s="171"/>
      <c r="I147" s="171"/>
      <c r="J147" s="171"/>
    </row>
    <row r="148" spans="1:10">
      <c r="B148" s="159"/>
      <c r="C148" s="158"/>
    </row>
    <row r="149" spans="1:10">
      <c r="C149" s="102"/>
    </row>
    <row r="150" spans="1:10">
      <c r="C150" s="102"/>
    </row>
    <row r="151" spans="1:10">
      <c r="A151" s="158"/>
      <c r="C151" s="102"/>
      <c r="F151" s="171"/>
      <c r="G151" s="171"/>
      <c r="H151" s="171"/>
      <c r="I151" s="171"/>
      <c r="J151" s="171"/>
    </row>
    <row r="152" spans="1:10">
      <c r="C152" s="102"/>
      <c r="F152" s="171"/>
      <c r="G152" s="171"/>
      <c r="H152" s="171"/>
      <c r="I152" s="171"/>
      <c r="J152" s="171"/>
    </row>
    <row r="153" spans="1:10">
      <c r="C153" s="237"/>
      <c r="D153" t="s">
        <v>143</v>
      </c>
      <c r="E153" s="178" t="s">
        <v>146</v>
      </c>
    </row>
    <row r="154" spans="1:10">
      <c r="C154" s="237"/>
      <c r="D154" s="16">
        <v>1999</v>
      </c>
      <c r="E154" s="170">
        <v>10858.91</v>
      </c>
    </row>
    <row r="155" spans="1:10">
      <c r="C155" s="237"/>
      <c r="D155" s="16">
        <v>2000</v>
      </c>
      <c r="E155" s="170">
        <v>8681.2900000000009</v>
      </c>
    </row>
    <row r="156" spans="1:10">
      <c r="C156" s="102"/>
      <c r="D156" s="16">
        <v>2001</v>
      </c>
      <c r="E156" s="170">
        <v>8720.85</v>
      </c>
      <c r="F156" s="171"/>
      <c r="G156" s="171"/>
      <c r="H156" s="171"/>
      <c r="I156" s="171"/>
      <c r="J156" s="171"/>
    </row>
    <row r="157" spans="1:10">
      <c r="C157" s="102"/>
      <c r="D157" s="102">
        <v>2002</v>
      </c>
      <c r="E157" s="193">
        <v>9280.7900000000009</v>
      </c>
      <c r="F157" s="171"/>
      <c r="G157" s="171"/>
      <c r="H157" s="171"/>
      <c r="I157" s="171"/>
      <c r="J157" s="171"/>
    </row>
    <row r="158" spans="1:10">
      <c r="C158" s="102"/>
      <c r="D158" s="102">
        <v>2003</v>
      </c>
      <c r="E158" s="193">
        <v>8752.89</v>
      </c>
      <c r="F158" s="171"/>
      <c r="G158" s="171"/>
      <c r="H158" s="171"/>
      <c r="I158" s="171"/>
      <c r="J158" s="171"/>
    </row>
    <row r="159" spans="1:10">
      <c r="C159" s="102"/>
      <c r="D159" s="16">
        <v>2004</v>
      </c>
      <c r="E159" s="170">
        <v>11827.69</v>
      </c>
      <c r="F159" s="171"/>
      <c r="G159" s="171"/>
      <c r="H159" s="171"/>
      <c r="I159" s="171"/>
      <c r="J159" s="171"/>
    </row>
    <row r="160" spans="1:10">
      <c r="B160" s="159"/>
      <c r="C160" s="167"/>
      <c r="D160" s="16">
        <v>2005</v>
      </c>
      <c r="E160" s="170">
        <v>10667.04</v>
      </c>
      <c r="F160" s="179"/>
      <c r="G160" s="171"/>
      <c r="H160" s="171"/>
      <c r="I160" s="171"/>
      <c r="J160" s="171"/>
    </row>
    <row r="161" spans="2:10">
      <c r="B161" s="7"/>
      <c r="C161" s="102"/>
      <c r="D161" s="16">
        <v>2006</v>
      </c>
      <c r="E161" s="170">
        <v>13058.72</v>
      </c>
      <c r="F161" s="171"/>
      <c r="G161" s="171"/>
      <c r="H161" s="171"/>
      <c r="I161" s="171"/>
      <c r="J161" s="171"/>
    </row>
    <row r="162" spans="2:10">
      <c r="C162" s="102"/>
      <c r="D162" s="102">
        <v>2007</v>
      </c>
      <c r="E162" s="193">
        <v>12312.02</v>
      </c>
      <c r="F162" s="171"/>
      <c r="G162" s="171"/>
      <c r="H162" s="171"/>
      <c r="I162" s="171"/>
      <c r="J162" s="171"/>
    </row>
    <row r="163" spans="2:10">
      <c r="C163" s="102"/>
      <c r="D163" s="102">
        <v>2008</v>
      </c>
      <c r="E163" s="193">
        <v>13829.07</v>
      </c>
      <c r="F163" s="171"/>
      <c r="G163" s="171"/>
      <c r="H163" s="171"/>
      <c r="I163" s="171"/>
      <c r="J163" s="171"/>
    </row>
    <row r="164" spans="2:10">
      <c r="C164" s="102"/>
      <c r="D164" s="102">
        <v>2009</v>
      </c>
      <c r="E164" s="193">
        <v>13408.36</v>
      </c>
      <c r="F164" s="171"/>
      <c r="G164" s="171"/>
      <c r="H164" s="171"/>
      <c r="I164" s="171"/>
      <c r="J164" s="171"/>
    </row>
    <row r="165" spans="2:10">
      <c r="C165" s="102"/>
      <c r="D165" s="102">
        <v>2010</v>
      </c>
      <c r="E165" s="193">
        <v>11960.26</v>
      </c>
      <c r="F165" s="171"/>
      <c r="G165" s="171"/>
      <c r="H165" s="171"/>
      <c r="I165" s="171"/>
      <c r="J165" s="171"/>
    </row>
    <row r="166" spans="2:10">
      <c r="C166" s="102"/>
      <c r="D166" s="102">
        <v>2011</v>
      </c>
      <c r="E166" s="194">
        <v>12928.27</v>
      </c>
      <c r="F166" s="171"/>
      <c r="G166" s="171"/>
      <c r="H166" s="171"/>
      <c r="I166" s="171"/>
      <c r="J166" s="171"/>
    </row>
    <row r="167" spans="2:10">
      <c r="C167" s="166"/>
      <c r="D167" s="102">
        <v>2012</v>
      </c>
      <c r="E167" s="193">
        <v>11937.36</v>
      </c>
      <c r="F167" s="171"/>
      <c r="G167" s="171"/>
      <c r="H167" s="171"/>
      <c r="I167" s="171"/>
      <c r="J167" s="171"/>
    </row>
    <row r="168" spans="2:10">
      <c r="D168" s="102">
        <v>2013</v>
      </c>
      <c r="E168" s="193">
        <v>12799.46</v>
      </c>
    </row>
    <row r="169" spans="2:10">
      <c r="D169" s="102">
        <v>2014</v>
      </c>
      <c r="E169" s="195" t="s">
        <v>147</v>
      </c>
    </row>
    <row r="170" spans="2:10">
      <c r="D170" s="102">
        <v>2015</v>
      </c>
      <c r="E170" s="196">
        <v>12852.37</v>
      </c>
    </row>
    <row r="171" spans="2:10">
      <c r="D171" s="102">
        <v>2016</v>
      </c>
      <c r="E171" s="193">
        <v>11779.77</v>
      </c>
    </row>
    <row r="172" spans="2:10">
      <c r="D172" s="102">
        <v>2017</v>
      </c>
      <c r="E172" s="193">
        <v>15699.7</v>
      </c>
    </row>
    <row r="173" spans="2:10">
      <c r="D173" s="6">
        <v>2018</v>
      </c>
      <c r="E173" s="146">
        <v>33263.33</v>
      </c>
    </row>
    <row r="190" spans="4:5">
      <c r="D190" s="166"/>
      <c r="E190" s="171"/>
    </row>
  </sheetData>
  <mergeCells count="58">
    <mergeCell ref="B95:B97"/>
    <mergeCell ref="C71:C73"/>
    <mergeCell ref="C61:C63"/>
    <mergeCell ref="C50:C52"/>
    <mergeCell ref="C68:C70"/>
    <mergeCell ref="C74:C76"/>
    <mergeCell ref="C64:C66"/>
    <mergeCell ref="C78:C80"/>
    <mergeCell ref="C81:C83"/>
    <mergeCell ref="C86:C88"/>
    <mergeCell ref="B91:B93"/>
    <mergeCell ref="C91:C93"/>
    <mergeCell ref="C95:C97"/>
    <mergeCell ref="C153:C155"/>
    <mergeCell ref="C98:C100"/>
    <mergeCell ref="C103:C105"/>
    <mergeCell ref="C107:C109"/>
    <mergeCell ref="C119:C121"/>
    <mergeCell ref="C135:C137"/>
    <mergeCell ref="C129:C131"/>
    <mergeCell ref="C111:C113"/>
    <mergeCell ref="C123:C125"/>
    <mergeCell ref="A10:A12"/>
    <mergeCell ref="B10:B12"/>
    <mergeCell ref="C13:C15"/>
    <mergeCell ref="B22:B24"/>
    <mergeCell ref="C16:C18"/>
    <mergeCell ref="A86:A88"/>
    <mergeCell ref="A81:A83"/>
    <mergeCell ref="A61:A63"/>
    <mergeCell ref="B38:B40"/>
    <mergeCell ref="B61:B63"/>
    <mergeCell ref="B42:B44"/>
    <mergeCell ref="B46:B48"/>
    <mergeCell ref="B57:B59"/>
    <mergeCell ref="B86:B88"/>
    <mergeCell ref="B78:B80"/>
    <mergeCell ref="C34:C36"/>
    <mergeCell ref="C42:C44"/>
    <mergeCell ref="C38:C40"/>
    <mergeCell ref="B34:B36"/>
    <mergeCell ref="C46:C48"/>
    <mergeCell ref="C4:C5"/>
    <mergeCell ref="B1:J1"/>
    <mergeCell ref="C115:C117"/>
    <mergeCell ref="C54:C56"/>
    <mergeCell ref="C57:C59"/>
    <mergeCell ref="B6:B8"/>
    <mergeCell ref="C19:C21"/>
    <mergeCell ref="B13:B15"/>
    <mergeCell ref="C28:C30"/>
    <mergeCell ref="C22:C24"/>
    <mergeCell ref="B19:B21"/>
    <mergeCell ref="C6:C8"/>
    <mergeCell ref="B50:B52"/>
    <mergeCell ref="B16:B18"/>
    <mergeCell ref="B25:B27"/>
    <mergeCell ref="C10:C12"/>
  </mergeCells>
  <phoneticPr fontId="16" type="noConversion"/>
  <printOptions gridLines="1"/>
  <pageMargins left="0.78740157480314965" right="0.78740157480314965" top="0.98425196850393704" bottom="0.98425196850393704" header="0.51181102362204722" footer="0.51181102362204722"/>
  <pageSetup paperSize="9" scale="90" orientation="landscape" horizontalDpi="300" verticalDpi="300" r:id="rId1"/>
  <headerFooter alignWithMargins="0">
    <oddFooter>&amp;CUniversità Agraria di Collelungo Sabino 
Consuntivo   2017
Entrate &amp;R&amp;P &amp; [Data]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5"/>
  <sheetViews>
    <sheetView view="pageLayout" topLeftCell="A115" workbookViewId="0">
      <selection activeCell="G150" sqref="G150"/>
    </sheetView>
  </sheetViews>
  <sheetFormatPr defaultRowHeight="12.75"/>
  <cols>
    <col min="1" max="1" width="9.140625" style="4"/>
    <col min="2" max="2" width="31" style="19" customWidth="1"/>
    <col min="3" max="3" width="12.42578125" style="19" bestFit="1" customWidth="1"/>
    <col min="4" max="4" width="12.28515625" style="4" customWidth="1"/>
    <col min="5" max="5" width="11.85546875" style="4" customWidth="1"/>
    <col min="6" max="6" width="10.5703125" style="4" customWidth="1"/>
    <col min="7" max="7" width="9.28515625" style="4" bestFit="1" customWidth="1"/>
    <col min="8" max="8" width="12.5703125" style="4" customWidth="1"/>
    <col min="9" max="9" width="13.7109375" style="4" customWidth="1"/>
    <col min="10" max="11" width="10.28515625" style="4" bestFit="1" customWidth="1"/>
    <col min="12" max="12" width="9.140625" style="4"/>
    <col min="13" max="13" width="10.28515625" style="4" bestFit="1" customWidth="1"/>
    <col min="14" max="16384" width="9.140625" style="4"/>
  </cols>
  <sheetData>
    <row r="1" spans="1:10" ht="39" customHeight="1">
      <c r="A1" s="245" t="s">
        <v>159</v>
      </c>
      <c r="B1" s="235"/>
      <c r="C1" s="235"/>
      <c r="D1" s="235"/>
      <c r="E1" s="235"/>
      <c r="F1" s="235"/>
      <c r="G1" s="235"/>
      <c r="H1" s="235"/>
      <c r="I1" s="235"/>
    </row>
    <row r="2" spans="1:10" s="152" customFormat="1" ht="24.75">
      <c r="A2" s="150" t="s">
        <v>132</v>
      </c>
      <c r="B2" s="149" t="s">
        <v>1</v>
      </c>
      <c r="C2" s="149" t="s">
        <v>2</v>
      </c>
      <c r="D2" s="149" t="s">
        <v>124</v>
      </c>
      <c r="E2" s="149" t="s">
        <v>50</v>
      </c>
      <c r="F2" s="149" t="s">
        <v>51</v>
      </c>
      <c r="G2" s="149" t="s">
        <v>5</v>
      </c>
      <c r="H2" s="151" t="s">
        <v>52</v>
      </c>
      <c r="I2" s="149" t="s">
        <v>53</v>
      </c>
    </row>
    <row r="3" spans="1:10">
      <c r="B3" s="16"/>
      <c r="C3" s="16"/>
      <c r="D3" s="14"/>
      <c r="E3" s="17"/>
      <c r="F3" s="17"/>
      <c r="G3" s="17"/>
      <c r="H3" s="18"/>
      <c r="I3" s="17"/>
    </row>
    <row r="4" spans="1:10" ht="54">
      <c r="B4" s="130" t="s">
        <v>115</v>
      </c>
      <c r="D4" s="85" t="s">
        <v>72</v>
      </c>
      <c r="E4" s="85"/>
      <c r="F4" s="14"/>
      <c r="G4" s="17"/>
      <c r="H4" s="17"/>
      <c r="I4" s="17"/>
      <c r="J4" s="18"/>
    </row>
    <row r="5" spans="1:10">
      <c r="B5" s="12" t="s">
        <v>118</v>
      </c>
      <c r="C5" s="12"/>
      <c r="D5" s="137"/>
      <c r="E5" s="138"/>
      <c r="F5" s="17"/>
      <c r="G5" s="17"/>
      <c r="H5" s="18"/>
      <c r="I5" s="136"/>
    </row>
    <row r="6" spans="1:10">
      <c r="A6" s="249">
        <v>10</v>
      </c>
      <c r="B6" s="246" t="s">
        <v>112</v>
      </c>
      <c r="C6" s="16" t="s">
        <v>77</v>
      </c>
      <c r="D6" s="134"/>
      <c r="E6" s="134"/>
      <c r="F6" s="134"/>
      <c r="G6" s="134"/>
      <c r="H6" s="134"/>
      <c r="I6" s="133"/>
    </row>
    <row r="7" spans="1:10">
      <c r="A7" s="250"/>
      <c r="B7" s="246"/>
      <c r="C7" s="16" t="s">
        <v>78</v>
      </c>
      <c r="D7" s="134">
        <v>450</v>
      </c>
      <c r="E7" s="203">
        <v>0</v>
      </c>
      <c r="F7" s="203">
        <v>0</v>
      </c>
      <c r="G7" s="134"/>
      <c r="H7" s="203">
        <v>0</v>
      </c>
      <c r="I7" s="146">
        <f>H7-D7</f>
        <v>-450</v>
      </c>
    </row>
    <row r="8" spans="1:10">
      <c r="A8" s="250"/>
      <c r="B8" s="246"/>
      <c r="C8" s="16" t="s">
        <v>79</v>
      </c>
      <c r="D8" s="134">
        <f>D7</f>
        <v>450</v>
      </c>
      <c r="E8" s="134">
        <f>E7:F7</f>
        <v>0</v>
      </c>
      <c r="F8" s="134">
        <v>0</v>
      </c>
      <c r="G8" s="134"/>
      <c r="H8" s="134">
        <v>0</v>
      </c>
      <c r="I8" s="146">
        <f>H8-D8</f>
        <v>-450</v>
      </c>
    </row>
    <row r="9" spans="1:10">
      <c r="A9" s="156"/>
      <c r="B9" s="12"/>
      <c r="C9" s="16"/>
      <c r="E9" s="134"/>
      <c r="I9" s="146">
        <f t="shared" ref="I9:I30" si="0">H9-D9</f>
        <v>0</v>
      </c>
    </row>
    <row r="10" spans="1:10">
      <c r="A10" s="251">
        <v>20</v>
      </c>
      <c r="B10" s="247" t="s">
        <v>113</v>
      </c>
      <c r="C10" s="16" t="s">
        <v>77</v>
      </c>
      <c r="D10" s="134"/>
      <c r="E10" s="134"/>
      <c r="F10" s="4">
        <v>0</v>
      </c>
      <c r="G10" s="4">
        <v>0</v>
      </c>
      <c r="H10" s="4">
        <v>0</v>
      </c>
      <c r="I10" s="146">
        <f t="shared" si="0"/>
        <v>0</v>
      </c>
    </row>
    <row r="11" spans="1:10">
      <c r="A11" s="251"/>
      <c r="B11" s="248"/>
      <c r="C11" s="16" t="s">
        <v>78</v>
      </c>
      <c r="D11" s="134">
        <v>850</v>
      </c>
      <c r="E11" s="135">
        <f>35+546.44</f>
        <v>581.44000000000005</v>
      </c>
      <c r="F11" s="134">
        <f>E11</f>
        <v>581.44000000000005</v>
      </c>
      <c r="G11" s="4">
        <v>0</v>
      </c>
      <c r="H11" s="146">
        <f>E11</f>
        <v>581.44000000000005</v>
      </c>
      <c r="I11" s="146">
        <f t="shared" si="0"/>
        <v>-268.55999999999995</v>
      </c>
    </row>
    <row r="12" spans="1:10">
      <c r="A12" s="251"/>
      <c r="B12" s="248"/>
      <c r="C12" s="16" t="s">
        <v>79</v>
      </c>
      <c r="D12" s="134">
        <f>D11</f>
        <v>850</v>
      </c>
      <c r="E12" s="135">
        <f>E11</f>
        <v>581.44000000000005</v>
      </c>
      <c r="F12" s="134">
        <f>E12</f>
        <v>581.44000000000005</v>
      </c>
      <c r="G12" s="4">
        <v>0</v>
      </c>
      <c r="H12" s="146">
        <f>H11</f>
        <v>581.44000000000005</v>
      </c>
      <c r="I12" s="146">
        <f t="shared" si="0"/>
        <v>-268.55999999999995</v>
      </c>
    </row>
    <row r="13" spans="1:10">
      <c r="A13" s="156"/>
      <c r="B13" s="16"/>
      <c r="D13" s="134"/>
      <c r="E13" s="134"/>
      <c r="I13" s="146">
        <f t="shared" si="0"/>
        <v>0</v>
      </c>
    </row>
    <row r="14" spans="1:10">
      <c r="A14" s="249">
        <v>70</v>
      </c>
      <c r="B14" s="246" t="s">
        <v>119</v>
      </c>
      <c r="C14" s="16" t="s">
        <v>77</v>
      </c>
      <c r="D14" s="134"/>
      <c r="E14" s="134"/>
      <c r="I14" s="146">
        <f t="shared" si="0"/>
        <v>0</v>
      </c>
    </row>
    <row r="15" spans="1:10">
      <c r="A15" s="249"/>
      <c r="B15" s="246"/>
      <c r="C15" s="16" t="s">
        <v>78</v>
      </c>
      <c r="D15" s="134">
        <v>500</v>
      </c>
      <c r="E15" s="134">
        <v>150</v>
      </c>
      <c r="F15" s="133">
        <f>E15</f>
        <v>150</v>
      </c>
      <c r="H15" s="133">
        <f>F15</f>
        <v>150</v>
      </c>
      <c r="I15" s="146">
        <f t="shared" si="0"/>
        <v>-350</v>
      </c>
    </row>
    <row r="16" spans="1:10">
      <c r="A16" s="249"/>
      <c r="B16" s="246"/>
      <c r="C16" s="16" t="s">
        <v>79</v>
      </c>
      <c r="D16" s="134">
        <v>500</v>
      </c>
      <c r="E16" s="134">
        <f>E15</f>
        <v>150</v>
      </c>
      <c r="F16" s="133">
        <f>E16</f>
        <v>150</v>
      </c>
      <c r="H16" s="133">
        <f>F16</f>
        <v>150</v>
      </c>
      <c r="I16" s="146">
        <f t="shared" si="0"/>
        <v>-350</v>
      </c>
      <c r="J16" s="163"/>
    </row>
    <row r="17" spans="1:13">
      <c r="A17" s="206"/>
      <c r="B17" s="246" t="s">
        <v>150</v>
      </c>
      <c r="C17" s="205" t="s">
        <v>77</v>
      </c>
      <c r="D17" s="134"/>
      <c r="E17" s="134"/>
      <c r="F17" s="133"/>
      <c r="H17" s="133"/>
      <c r="I17" s="146">
        <f t="shared" si="0"/>
        <v>0</v>
      </c>
      <c r="J17" s="163"/>
    </row>
    <row r="18" spans="1:13">
      <c r="A18" s="206"/>
      <c r="B18" s="246"/>
      <c r="C18" s="205" t="s">
        <v>78</v>
      </c>
      <c r="D18" s="134">
        <f>D7+D11+D15</f>
        <v>1800</v>
      </c>
      <c r="E18" s="134">
        <f t="shared" ref="E18:H18" si="1">E7+E11+E15</f>
        <v>731.44</v>
      </c>
      <c r="F18" s="134">
        <f t="shared" si="1"/>
        <v>731.44</v>
      </c>
      <c r="G18" s="134">
        <f t="shared" si="1"/>
        <v>0</v>
      </c>
      <c r="H18" s="134">
        <f t="shared" si="1"/>
        <v>731.44</v>
      </c>
      <c r="I18" s="146">
        <f t="shared" si="0"/>
        <v>-1068.56</v>
      </c>
      <c r="J18" s="163"/>
    </row>
    <row r="19" spans="1:13">
      <c r="A19" s="206"/>
      <c r="B19" s="246"/>
      <c r="C19" s="205" t="s">
        <v>79</v>
      </c>
      <c r="D19" s="134">
        <f>D8+D12+D16</f>
        <v>1800</v>
      </c>
      <c r="E19" s="134">
        <f t="shared" ref="E19:H19" si="2">E8+E12+E16</f>
        <v>731.44</v>
      </c>
      <c r="F19" s="134">
        <f t="shared" si="2"/>
        <v>731.44</v>
      </c>
      <c r="G19" s="134">
        <f t="shared" si="2"/>
        <v>0</v>
      </c>
      <c r="H19" s="134">
        <f t="shared" si="2"/>
        <v>731.44</v>
      </c>
      <c r="I19" s="146">
        <f t="shared" si="0"/>
        <v>-1068.56</v>
      </c>
      <c r="J19" s="163"/>
    </row>
    <row r="20" spans="1:13">
      <c r="A20" s="156"/>
      <c r="B20" s="12" t="s">
        <v>114</v>
      </c>
      <c r="D20" s="134"/>
      <c r="E20" s="134"/>
      <c r="I20" s="146">
        <f t="shared" si="0"/>
        <v>0</v>
      </c>
    </row>
    <row r="21" spans="1:13" ht="11.25" customHeight="1">
      <c r="A21" s="251">
        <v>100</v>
      </c>
      <c r="B21" s="247" t="s">
        <v>113</v>
      </c>
      <c r="C21" s="16" t="s">
        <v>77</v>
      </c>
      <c r="D21" s="134"/>
      <c r="E21" s="134"/>
      <c r="F21" s="4">
        <v>0</v>
      </c>
      <c r="G21" s="146"/>
      <c r="H21" s="146"/>
      <c r="I21" s="146">
        <f t="shared" si="0"/>
        <v>0</v>
      </c>
    </row>
    <row r="22" spans="1:13" ht="11.25" customHeight="1">
      <c r="A22" s="251"/>
      <c r="B22" s="247"/>
      <c r="C22" s="16" t="s">
        <v>78</v>
      </c>
      <c r="D22" s="134">
        <v>1600</v>
      </c>
      <c r="E22" s="146">
        <f>74.35+770+77.08+36.26+48.2+140.34+348.2+76.2</f>
        <v>1570.63</v>
      </c>
      <c r="F22" s="134">
        <f>E22</f>
        <v>1570.63</v>
      </c>
      <c r="G22" s="146"/>
      <c r="H22" s="146">
        <f>F22+G22</f>
        <v>1570.63</v>
      </c>
      <c r="I22" s="146">
        <f t="shared" si="0"/>
        <v>-29.369999999999891</v>
      </c>
    </row>
    <row r="23" spans="1:13" ht="11.25" customHeight="1">
      <c r="A23" s="251"/>
      <c r="B23" s="247"/>
      <c r="C23" s="16" t="s">
        <v>79</v>
      </c>
      <c r="D23" s="134">
        <f>D22</f>
        <v>1600</v>
      </c>
      <c r="E23" s="146">
        <f>E22</f>
        <v>1570.63</v>
      </c>
      <c r="F23" s="134">
        <f>E23</f>
        <v>1570.63</v>
      </c>
      <c r="G23" s="146">
        <f>SUM(G21:G22)</f>
        <v>0</v>
      </c>
      <c r="H23" s="146">
        <f>SUM(H21:H22)</f>
        <v>1570.63</v>
      </c>
      <c r="I23" s="146">
        <f t="shared" si="0"/>
        <v>-29.369999999999891</v>
      </c>
    </row>
    <row r="24" spans="1:13" ht="11.25" customHeight="1">
      <c r="A24" s="155"/>
      <c r="B24" s="16"/>
      <c r="C24" s="16"/>
      <c r="D24" s="134"/>
      <c r="E24" s="134"/>
      <c r="F24" s="134"/>
      <c r="H24" s="146"/>
      <c r="I24" s="146">
        <f t="shared" si="0"/>
        <v>0</v>
      </c>
      <c r="M24" s="133">
        <v>553.37</v>
      </c>
    </row>
    <row r="25" spans="1:13" ht="11.25" customHeight="1">
      <c r="A25" s="249">
        <v>110</v>
      </c>
      <c r="B25" s="260" t="s">
        <v>125</v>
      </c>
      <c r="C25" s="16" t="s">
        <v>77</v>
      </c>
      <c r="D25" s="134"/>
      <c r="E25" s="134"/>
      <c r="F25" s="134"/>
      <c r="H25" s="146"/>
      <c r="I25" s="146">
        <f t="shared" si="0"/>
        <v>0</v>
      </c>
      <c r="M25" s="133">
        <v>54.32</v>
      </c>
    </row>
    <row r="26" spans="1:13" ht="11.25" customHeight="1">
      <c r="A26" s="249"/>
      <c r="B26" s="260"/>
      <c r="C26" s="16" t="s">
        <v>78</v>
      </c>
      <c r="D26" s="134">
        <v>200</v>
      </c>
      <c r="E26" s="134">
        <v>0</v>
      </c>
      <c r="F26" s="134"/>
      <c r="H26" s="146"/>
      <c r="I26" s="146">
        <f t="shared" si="0"/>
        <v>-200</v>
      </c>
      <c r="M26" s="133">
        <f>SUM(M24:M25)</f>
        <v>607.69000000000005</v>
      </c>
    </row>
    <row r="27" spans="1:13" ht="11.25" customHeight="1">
      <c r="A27" s="249"/>
      <c r="B27" s="260"/>
      <c r="C27" s="16" t="s">
        <v>79</v>
      </c>
      <c r="D27" s="134">
        <v>200</v>
      </c>
      <c r="E27" s="134">
        <v>0</v>
      </c>
      <c r="F27" s="134"/>
      <c r="H27" s="146"/>
      <c r="I27" s="146">
        <f t="shared" si="0"/>
        <v>-200</v>
      </c>
      <c r="J27" s="163"/>
      <c r="M27" s="133">
        <v>13462.68</v>
      </c>
    </row>
    <row r="28" spans="1:13" ht="11.25" customHeight="1">
      <c r="A28" s="206"/>
      <c r="B28" s="262" t="s">
        <v>151</v>
      </c>
      <c r="C28" s="205" t="s">
        <v>77</v>
      </c>
      <c r="D28" s="134"/>
      <c r="E28" s="134"/>
      <c r="F28" s="134"/>
      <c r="H28" s="146"/>
      <c r="I28" s="146">
        <f t="shared" si="0"/>
        <v>0</v>
      </c>
      <c r="J28" s="163"/>
      <c r="M28" s="133"/>
    </row>
    <row r="29" spans="1:13" ht="11.25" customHeight="1">
      <c r="A29" s="206"/>
      <c r="B29" s="260"/>
      <c r="C29" s="205" t="s">
        <v>78</v>
      </c>
      <c r="D29" s="134">
        <f>D22+D26</f>
        <v>1800</v>
      </c>
      <c r="E29" s="134">
        <f t="shared" ref="E29:H29" si="3">E22+E26</f>
        <v>1570.63</v>
      </c>
      <c r="F29" s="134">
        <f t="shared" si="3"/>
        <v>1570.63</v>
      </c>
      <c r="G29" s="134">
        <f t="shared" si="3"/>
        <v>0</v>
      </c>
      <c r="H29" s="134">
        <f t="shared" si="3"/>
        <v>1570.63</v>
      </c>
      <c r="I29" s="146">
        <f t="shared" si="0"/>
        <v>-229.36999999999989</v>
      </c>
      <c r="J29" s="163"/>
      <c r="M29" s="133"/>
    </row>
    <row r="30" spans="1:13" ht="11.25" customHeight="1">
      <c r="A30" s="155"/>
      <c r="B30" s="260"/>
      <c r="C30" s="205" t="s">
        <v>79</v>
      </c>
      <c r="D30" s="134">
        <f>D23+D27</f>
        <v>1800</v>
      </c>
      <c r="E30" s="134">
        <f t="shared" ref="E30:H30" si="4">E23+E27</f>
        <v>1570.63</v>
      </c>
      <c r="F30" s="134">
        <f t="shared" si="4"/>
        <v>1570.63</v>
      </c>
      <c r="G30" s="134">
        <f t="shared" si="4"/>
        <v>0</v>
      </c>
      <c r="H30" s="134">
        <f t="shared" si="4"/>
        <v>1570.63</v>
      </c>
      <c r="I30" s="146">
        <f t="shared" si="0"/>
        <v>-229.36999999999989</v>
      </c>
      <c r="M30" s="133">
        <v>54.32</v>
      </c>
    </row>
    <row r="31" spans="1:13" ht="12.75" customHeight="1">
      <c r="A31" s="156"/>
      <c r="B31" s="129" t="s">
        <v>120</v>
      </c>
      <c r="D31" s="134"/>
      <c r="E31" s="134"/>
      <c r="H31" s="146"/>
      <c r="I31" s="146">
        <f>H31-D31</f>
        <v>0</v>
      </c>
      <c r="M31" s="133">
        <f>M27-M30</f>
        <v>13408.36</v>
      </c>
    </row>
    <row r="32" spans="1:13" ht="12.75" customHeight="1">
      <c r="A32" s="251">
        <v>150</v>
      </c>
      <c r="B32" s="247" t="s">
        <v>141</v>
      </c>
      <c r="C32" s="16" t="s">
        <v>77</v>
      </c>
      <c r="D32" s="134"/>
      <c r="E32" s="134"/>
      <c r="F32" s="134"/>
      <c r="G32" s="134"/>
      <c r="H32" s="146"/>
      <c r="I32" s="146">
        <f>H32-D32</f>
        <v>0</v>
      </c>
    </row>
    <row r="33" spans="1:11" ht="12.75" customHeight="1">
      <c r="A33" s="251"/>
      <c r="B33" s="247"/>
      <c r="C33" s="16" t="s">
        <v>78</v>
      </c>
      <c r="D33" s="134">
        <v>12000</v>
      </c>
      <c r="E33" s="135">
        <v>8046.77</v>
      </c>
      <c r="F33" s="135">
        <f>E33</f>
        <v>8046.77</v>
      </c>
      <c r="G33" s="134">
        <v>0</v>
      </c>
      <c r="H33" s="146">
        <f>E33</f>
        <v>8046.77</v>
      </c>
      <c r="I33" s="146">
        <f t="shared" ref="I33:I36" si="5">H33-D33</f>
        <v>-3953.2299999999996</v>
      </c>
      <c r="J33" s="163"/>
      <c r="K33" s="288">
        <v>8206.77</v>
      </c>
    </row>
    <row r="34" spans="1:11" ht="12.75" customHeight="1">
      <c r="A34" s="251"/>
      <c r="B34" s="247"/>
      <c r="C34" s="16" t="s">
        <v>79</v>
      </c>
      <c r="D34" s="134">
        <v>12000</v>
      </c>
      <c r="E34" s="135">
        <f>E33</f>
        <v>8046.77</v>
      </c>
      <c r="F34" s="135">
        <f>E34</f>
        <v>8046.77</v>
      </c>
      <c r="G34" s="134">
        <v>0</v>
      </c>
      <c r="H34" s="146">
        <f>E34</f>
        <v>8046.77</v>
      </c>
      <c r="I34" s="146">
        <f t="shared" si="5"/>
        <v>-3953.2299999999996</v>
      </c>
      <c r="K34" s="288">
        <v>160</v>
      </c>
    </row>
    <row r="35" spans="1:11" ht="12.75" customHeight="1">
      <c r="A35" s="206"/>
      <c r="B35" s="246" t="s">
        <v>152</v>
      </c>
      <c r="C35" s="205" t="s">
        <v>77</v>
      </c>
      <c r="D35" s="134"/>
      <c r="E35" s="134"/>
      <c r="F35" s="134"/>
      <c r="G35" s="134"/>
      <c r="H35" s="146"/>
      <c r="I35" s="146">
        <f t="shared" si="5"/>
        <v>0</v>
      </c>
      <c r="K35" s="288">
        <f>K33-K34</f>
        <v>8046.77</v>
      </c>
    </row>
    <row r="36" spans="1:11" ht="12.75" customHeight="1">
      <c r="A36" s="206"/>
      <c r="B36" s="246"/>
      <c r="C36" s="205" t="s">
        <v>78</v>
      </c>
      <c r="D36" s="134">
        <f>D33</f>
        <v>12000</v>
      </c>
      <c r="E36" s="134">
        <f t="shared" ref="E36:H36" si="6">E33</f>
        <v>8046.77</v>
      </c>
      <c r="F36" s="134">
        <f t="shared" si="6"/>
        <v>8046.77</v>
      </c>
      <c r="G36" s="134">
        <f t="shared" si="6"/>
        <v>0</v>
      </c>
      <c r="H36" s="134">
        <f t="shared" si="6"/>
        <v>8046.77</v>
      </c>
      <c r="I36" s="146">
        <f t="shared" si="5"/>
        <v>-3953.2299999999996</v>
      </c>
    </row>
    <row r="37" spans="1:11" ht="12.75" customHeight="1">
      <c r="A37" s="206"/>
      <c r="B37" s="246"/>
      <c r="C37" s="205" t="s">
        <v>79</v>
      </c>
      <c r="D37" s="134">
        <f>D34</f>
        <v>12000</v>
      </c>
      <c r="E37" s="134">
        <f t="shared" ref="E37:H37" si="7">E34</f>
        <v>8046.77</v>
      </c>
      <c r="F37" s="134">
        <f t="shared" si="7"/>
        <v>8046.77</v>
      </c>
      <c r="G37" s="134">
        <f t="shared" si="7"/>
        <v>0</v>
      </c>
      <c r="H37" s="134">
        <f t="shared" si="7"/>
        <v>8046.77</v>
      </c>
      <c r="I37" s="146">
        <f>H37-D37</f>
        <v>-3953.2299999999996</v>
      </c>
    </row>
    <row r="38" spans="1:11" ht="12.75" customHeight="1">
      <c r="A38" s="156"/>
      <c r="B38" s="12" t="s">
        <v>121</v>
      </c>
      <c r="D38" s="134"/>
      <c r="E38" s="134"/>
      <c r="H38" s="146"/>
      <c r="I38" s="146">
        <f t="shared" ref="I38:I101" si="8">H38-D38</f>
        <v>0</v>
      </c>
    </row>
    <row r="39" spans="1:11" ht="12.75" customHeight="1">
      <c r="A39" s="249">
        <v>200</v>
      </c>
      <c r="B39" s="256" t="s">
        <v>113</v>
      </c>
      <c r="C39" s="16" t="s">
        <v>77</v>
      </c>
      <c r="D39" s="134">
        <v>0</v>
      </c>
      <c r="E39" s="134"/>
      <c r="F39" s="134"/>
      <c r="G39" s="134"/>
      <c r="H39" s="146"/>
      <c r="I39" s="146">
        <f t="shared" si="8"/>
        <v>0</v>
      </c>
    </row>
    <row r="40" spans="1:11" ht="12.75" customHeight="1">
      <c r="A40" s="249"/>
      <c r="B40" s="256"/>
      <c r="C40" s="16" t="s">
        <v>78</v>
      </c>
      <c r="D40" s="134">
        <v>6300</v>
      </c>
      <c r="E40" s="134"/>
      <c r="F40" s="134"/>
      <c r="G40" s="134"/>
      <c r="H40" s="146"/>
      <c r="I40" s="146">
        <f t="shared" si="8"/>
        <v>-6300</v>
      </c>
    </row>
    <row r="41" spans="1:11" ht="12.75" customHeight="1">
      <c r="A41" s="249"/>
      <c r="B41" s="256"/>
      <c r="C41" s="16" t="s">
        <v>79</v>
      </c>
      <c r="D41" s="134">
        <f>D40</f>
        <v>6300</v>
      </c>
      <c r="E41" s="134"/>
      <c r="F41" s="134"/>
      <c r="G41" s="134"/>
      <c r="H41" s="146"/>
      <c r="I41" s="146">
        <f t="shared" si="8"/>
        <v>-6300</v>
      </c>
      <c r="J41" s="163"/>
    </row>
    <row r="42" spans="1:11" ht="12.75" customHeight="1">
      <c r="A42" s="206"/>
      <c r="B42" s="257" t="s">
        <v>153</v>
      </c>
      <c r="C42" s="205" t="s">
        <v>77</v>
      </c>
      <c r="D42" s="134"/>
      <c r="E42" s="134"/>
      <c r="F42" s="134"/>
      <c r="G42" s="134"/>
      <c r="H42" s="146"/>
      <c r="I42" s="146">
        <f t="shared" si="8"/>
        <v>0</v>
      </c>
      <c r="J42" s="163"/>
    </row>
    <row r="43" spans="1:11" ht="12.75" customHeight="1">
      <c r="A43" s="206"/>
      <c r="B43" s="256"/>
      <c r="C43" s="205" t="s">
        <v>78</v>
      </c>
      <c r="D43" s="134">
        <f>D40</f>
        <v>6300</v>
      </c>
      <c r="E43" s="134">
        <f t="shared" ref="E43:H43" si="9">E40</f>
        <v>0</v>
      </c>
      <c r="F43" s="134">
        <f t="shared" si="9"/>
        <v>0</v>
      </c>
      <c r="G43" s="134">
        <f t="shared" si="9"/>
        <v>0</v>
      </c>
      <c r="H43" s="134">
        <f t="shared" si="9"/>
        <v>0</v>
      </c>
      <c r="I43" s="146">
        <f t="shared" si="8"/>
        <v>-6300</v>
      </c>
      <c r="J43" s="163"/>
    </row>
    <row r="44" spans="1:11" ht="12.75" customHeight="1">
      <c r="A44" s="206"/>
      <c r="B44" s="256"/>
      <c r="C44" s="205" t="s">
        <v>79</v>
      </c>
      <c r="D44" s="134">
        <f>D41</f>
        <v>6300</v>
      </c>
      <c r="E44" s="134">
        <f t="shared" ref="E44:H44" si="10">E41</f>
        <v>0</v>
      </c>
      <c r="F44" s="134">
        <f t="shared" si="10"/>
        <v>0</v>
      </c>
      <c r="G44" s="134">
        <f t="shared" si="10"/>
        <v>0</v>
      </c>
      <c r="H44" s="134">
        <f t="shared" si="10"/>
        <v>0</v>
      </c>
      <c r="I44" s="146">
        <f t="shared" si="8"/>
        <v>-6300</v>
      </c>
      <c r="J44" s="163"/>
    </row>
    <row r="45" spans="1:11" ht="27.75" customHeight="1">
      <c r="A45" s="156"/>
      <c r="B45" s="132" t="s">
        <v>122</v>
      </c>
      <c r="D45" s="134"/>
      <c r="E45" s="134"/>
      <c r="H45" s="146"/>
      <c r="I45" s="146">
        <f t="shared" si="8"/>
        <v>0</v>
      </c>
    </row>
    <row r="46" spans="1:11" ht="12.75" customHeight="1">
      <c r="A46" s="249">
        <v>250</v>
      </c>
      <c r="B46" s="256" t="str">
        <f>B39</f>
        <v xml:space="preserve">Prestazioni di servizio </v>
      </c>
      <c r="C46" s="16" t="s">
        <v>77</v>
      </c>
      <c r="D46" s="134">
        <v>0</v>
      </c>
      <c r="E46" s="134"/>
      <c r="F46" s="134"/>
      <c r="G46" s="134"/>
      <c r="H46" s="146"/>
      <c r="I46" s="146">
        <f t="shared" si="8"/>
        <v>0</v>
      </c>
    </row>
    <row r="47" spans="1:11" ht="12.75" customHeight="1">
      <c r="A47" s="249"/>
      <c r="B47" s="256"/>
      <c r="C47" s="16" t="s">
        <v>78</v>
      </c>
      <c r="D47" s="134">
        <v>7243.61</v>
      </c>
      <c r="E47" s="134">
        <f>3235.44+1015.04+160+194.65</f>
        <v>4605.1299999999992</v>
      </c>
      <c r="F47" s="134">
        <f>3235.44+1015.04+160+194.65</f>
        <v>4605.1299999999992</v>
      </c>
      <c r="G47" s="134"/>
      <c r="H47" s="146">
        <f>F47</f>
        <v>4605.1299999999992</v>
      </c>
      <c r="I47" s="146">
        <f t="shared" si="8"/>
        <v>-2638.4800000000005</v>
      </c>
      <c r="J47" s="163"/>
    </row>
    <row r="48" spans="1:11" ht="12.75" customHeight="1">
      <c r="A48" s="249"/>
      <c r="B48" s="256"/>
      <c r="C48" s="16" t="s">
        <v>79</v>
      </c>
      <c r="D48" s="134">
        <f>SUM(D46:D47)</f>
        <v>7243.61</v>
      </c>
      <c r="E48" s="134">
        <f>3235.44+1015.04+160+194.65</f>
        <v>4605.1299999999992</v>
      </c>
      <c r="F48" s="134">
        <f>3235.44+1015.04+160+194.65</f>
        <v>4605.1299999999992</v>
      </c>
      <c r="G48" s="134"/>
      <c r="H48" s="146">
        <f>F48</f>
        <v>4605.1299999999992</v>
      </c>
      <c r="I48" s="146">
        <f t="shared" si="8"/>
        <v>-2638.4800000000005</v>
      </c>
    </row>
    <row r="49" spans="1:10" ht="12.75" customHeight="1">
      <c r="A49" s="155"/>
      <c r="B49" s="160"/>
      <c r="C49" s="16"/>
      <c r="D49" s="134"/>
      <c r="E49" s="134"/>
      <c r="F49" s="134"/>
      <c r="G49" s="134"/>
      <c r="H49" s="146"/>
      <c r="I49" s="146">
        <f t="shared" si="8"/>
        <v>0</v>
      </c>
    </row>
    <row r="50" spans="1:10" ht="12.75" customHeight="1">
      <c r="A50" s="249">
        <v>295</v>
      </c>
      <c r="B50" s="252" t="s">
        <v>136</v>
      </c>
      <c r="C50" s="16" t="s">
        <v>77</v>
      </c>
      <c r="D50" s="134"/>
      <c r="E50" s="134"/>
      <c r="F50" s="134"/>
      <c r="G50" s="134"/>
      <c r="H50" s="146"/>
      <c r="I50" s="146">
        <f t="shared" si="8"/>
        <v>0</v>
      </c>
    </row>
    <row r="51" spans="1:10" ht="12.75" customHeight="1">
      <c r="A51" s="249"/>
      <c r="B51" s="232"/>
      <c r="C51" s="16" t="s">
        <v>78</v>
      </c>
      <c r="D51" s="134">
        <v>4667</v>
      </c>
      <c r="E51" s="134">
        <v>0</v>
      </c>
      <c r="F51" s="134"/>
      <c r="G51" s="134"/>
      <c r="H51" s="146"/>
      <c r="I51" s="146">
        <f t="shared" si="8"/>
        <v>-4667</v>
      </c>
      <c r="J51" s="163"/>
    </row>
    <row r="52" spans="1:10" ht="12.75" customHeight="1">
      <c r="A52" s="249"/>
      <c r="B52" s="232"/>
      <c r="C52" s="16" t="s">
        <v>79</v>
      </c>
      <c r="D52" s="134">
        <f>D51</f>
        <v>4667</v>
      </c>
      <c r="E52" s="134">
        <v>0</v>
      </c>
      <c r="F52" s="134"/>
      <c r="G52" s="134"/>
      <c r="H52" s="146"/>
      <c r="I52" s="146">
        <f t="shared" si="8"/>
        <v>-4667</v>
      </c>
    </row>
    <row r="53" spans="1:10" ht="12.75" customHeight="1">
      <c r="A53" s="155"/>
      <c r="B53" s="5"/>
      <c r="C53" s="16"/>
      <c r="D53" s="134"/>
      <c r="E53" s="134"/>
      <c r="F53" s="134"/>
      <c r="G53" s="134"/>
      <c r="H53" s="146"/>
      <c r="I53" s="146">
        <f t="shared" si="8"/>
        <v>0</v>
      </c>
    </row>
    <row r="54" spans="1:10" ht="12.75" customHeight="1">
      <c r="A54" s="249">
        <v>300</v>
      </c>
      <c r="B54" s="256" t="s">
        <v>123</v>
      </c>
      <c r="C54" s="16" t="s">
        <v>77</v>
      </c>
      <c r="D54" s="134"/>
      <c r="E54" s="134"/>
      <c r="I54" s="146">
        <f t="shared" si="8"/>
        <v>0</v>
      </c>
    </row>
    <row r="55" spans="1:10" ht="12.75" customHeight="1">
      <c r="A55" s="249"/>
      <c r="B55" s="256"/>
      <c r="C55" s="16" t="s">
        <v>78</v>
      </c>
      <c r="D55" s="153">
        <v>6589.39</v>
      </c>
      <c r="E55" s="134">
        <v>0</v>
      </c>
      <c r="F55" s="134"/>
      <c r="G55" s="134"/>
      <c r="H55" s="134"/>
      <c r="I55" s="146">
        <f t="shared" si="8"/>
        <v>-6589.39</v>
      </c>
      <c r="J55" s="163"/>
    </row>
    <row r="56" spans="1:10" ht="12.75" customHeight="1">
      <c r="A56" s="249"/>
      <c r="B56" s="256"/>
      <c r="C56" s="16" t="s">
        <v>79</v>
      </c>
      <c r="D56" s="153">
        <f>D55</f>
        <v>6589.39</v>
      </c>
      <c r="E56" s="134"/>
      <c r="F56" s="134"/>
      <c r="G56" s="134"/>
      <c r="H56" s="134"/>
      <c r="I56" s="146">
        <f t="shared" si="8"/>
        <v>-6589.39</v>
      </c>
    </row>
    <row r="57" spans="1:10" ht="12.75" customHeight="1">
      <c r="A57" s="155"/>
      <c r="B57" s="160"/>
      <c r="C57" s="16"/>
      <c r="D57" s="153"/>
      <c r="E57" s="134"/>
      <c r="F57" s="134"/>
      <c r="G57" s="134"/>
      <c r="H57" s="134"/>
      <c r="I57" s="146">
        <f t="shared" si="8"/>
        <v>0</v>
      </c>
    </row>
    <row r="58" spans="1:10" ht="12.75" customHeight="1">
      <c r="A58" s="254">
        <v>305</v>
      </c>
      <c r="B58" s="253" t="s">
        <v>137</v>
      </c>
      <c r="C58" s="16" t="s">
        <v>77</v>
      </c>
      <c r="E58" s="134"/>
      <c r="F58" s="134"/>
      <c r="G58" s="134"/>
      <c r="H58" s="134"/>
      <c r="I58" s="146">
        <f t="shared" si="8"/>
        <v>0</v>
      </c>
    </row>
    <row r="59" spans="1:10" ht="12.75" customHeight="1">
      <c r="A59" s="254"/>
      <c r="B59" s="253"/>
      <c r="C59" s="16" t="s">
        <v>78</v>
      </c>
      <c r="D59" s="153">
        <v>3000</v>
      </c>
      <c r="E59" s="134">
        <v>0</v>
      </c>
      <c r="F59" s="134"/>
      <c r="G59" s="134"/>
      <c r="H59" s="134"/>
      <c r="I59" s="146">
        <f t="shared" si="8"/>
        <v>-3000</v>
      </c>
      <c r="J59" s="163"/>
    </row>
    <row r="60" spans="1:10" ht="12.75" customHeight="1">
      <c r="A60" s="254"/>
      <c r="B60" s="253"/>
      <c r="C60" s="16" t="s">
        <v>79</v>
      </c>
      <c r="D60" s="153">
        <f>D59</f>
        <v>3000</v>
      </c>
      <c r="E60" s="134"/>
      <c r="F60" s="134"/>
      <c r="G60" s="134"/>
      <c r="H60" s="134"/>
      <c r="I60" s="146">
        <f t="shared" si="8"/>
        <v>-3000</v>
      </c>
    </row>
    <row r="61" spans="1:10" ht="12.75" customHeight="1">
      <c r="A61" s="161"/>
      <c r="B61" s="160"/>
      <c r="C61" s="4"/>
      <c r="E61" s="134"/>
      <c r="F61" s="134"/>
      <c r="G61" s="134"/>
      <c r="H61" s="134"/>
      <c r="I61" s="146">
        <f t="shared" si="8"/>
        <v>0</v>
      </c>
    </row>
    <row r="62" spans="1:10" ht="12.75" customHeight="1">
      <c r="A62" s="249">
        <v>310</v>
      </c>
      <c r="B62" s="256" t="s">
        <v>133</v>
      </c>
      <c r="C62" s="16" t="s">
        <v>77</v>
      </c>
      <c r="E62" s="134"/>
      <c r="I62" s="146">
        <f t="shared" si="8"/>
        <v>0</v>
      </c>
    </row>
    <row r="63" spans="1:10" ht="12.75" customHeight="1">
      <c r="A63" s="249"/>
      <c r="B63" s="256"/>
      <c r="C63" s="16" t="s">
        <v>78</v>
      </c>
      <c r="D63" s="133">
        <v>3000</v>
      </c>
      <c r="E63" s="134">
        <v>0</v>
      </c>
      <c r="I63" s="146">
        <f t="shared" si="8"/>
        <v>-3000</v>
      </c>
      <c r="J63" s="163"/>
    </row>
    <row r="64" spans="1:10" ht="12.75" customHeight="1">
      <c r="A64" s="249"/>
      <c r="B64" s="256"/>
      <c r="C64" s="16" t="s">
        <v>79</v>
      </c>
      <c r="D64" s="133">
        <f>D63</f>
        <v>3000</v>
      </c>
      <c r="E64" s="134"/>
      <c r="I64" s="146">
        <f t="shared" si="8"/>
        <v>-3000</v>
      </c>
      <c r="J64" s="146">
        <f>SUM(J16:J63)</f>
        <v>0</v>
      </c>
    </row>
    <row r="65" spans="1:11" ht="12.75" customHeight="1">
      <c r="A65" s="206"/>
      <c r="B65" s="257" t="s">
        <v>154</v>
      </c>
      <c r="C65" s="205" t="s">
        <v>77</v>
      </c>
      <c r="D65" s="133"/>
      <c r="E65" s="134"/>
      <c r="I65" s="146">
        <f>H65-D65</f>
        <v>0</v>
      </c>
      <c r="J65" s="146"/>
    </row>
    <row r="66" spans="1:11" ht="12.75" customHeight="1">
      <c r="A66" s="206"/>
      <c r="B66" s="256"/>
      <c r="C66" s="205" t="s">
        <v>78</v>
      </c>
      <c r="D66" s="133">
        <f>D47+D51+D55+D59+D63</f>
        <v>24500</v>
      </c>
      <c r="E66" s="133">
        <f t="shared" ref="E66:H66" si="11">E47+E51+E55+E59+E63</f>
        <v>4605.1299999999992</v>
      </c>
      <c r="F66" s="133">
        <f t="shared" si="11"/>
        <v>4605.1299999999992</v>
      </c>
      <c r="G66" s="133">
        <f t="shared" si="11"/>
        <v>0</v>
      </c>
      <c r="H66" s="133">
        <f t="shared" si="11"/>
        <v>4605.1299999999992</v>
      </c>
      <c r="I66" s="146">
        <f t="shared" si="8"/>
        <v>-19894.870000000003</v>
      </c>
      <c r="J66" s="146"/>
    </row>
    <row r="67" spans="1:11" ht="12.75" customHeight="1">
      <c r="A67" s="206"/>
      <c r="B67" s="256"/>
      <c r="C67" s="205" t="s">
        <v>79</v>
      </c>
      <c r="D67" s="133">
        <f>D48+D52+D56+D60+D64</f>
        <v>24500</v>
      </c>
      <c r="E67" s="133">
        <f t="shared" ref="E67:H67" si="12">E48+E52+E56+E60+E64</f>
        <v>4605.1299999999992</v>
      </c>
      <c r="F67" s="133">
        <f t="shared" si="12"/>
        <v>4605.1299999999992</v>
      </c>
      <c r="G67" s="133">
        <f t="shared" si="12"/>
        <v>0</v>
      </c>
      <c r="H67" s="133">
        <f t="shared" si="12"/>
        <v>4605.1299999999992</v>
      </c>
      <c r="I67" s="146">
        <f t="shared" si="8"/>
        <v>-19894.870000000003</v>
      </c>
      <c r="J67" s="146"/>
    </row>
    <row r="68" spans="1:11" ht="12.75" customHeight="1">
      <c r="A68" s="206"/>
      <c r="B68" s="207"/>
      <c r="C68" s="205"/>
      <c r="D68" s="133"/>
      <c r="E68" s="134"/>
      <c r="I68" s="146">
        <f>H68-D68</f>
        <v>0</v>
      </c>
      <c r="J68" s="146"/>
    </row>
    <row r="69" spans="1:11">
      <c r="A69" s="156"/>
      <c r="B69" s="245" t="s">
        <v>57</v>
      </c>
      <c r="C69" s="16" t="s">
        <v>77</v>
      </c>
      <c r="D69" s="135"/>
      <c r="E69" s="135"/>
      <c r="F69" s="97">
        <v>0</v>
      </c>
      <c r="G69" s="97">
        <v>0</v>
      </c>
      <c r="H69" s="97">
        <v>0</v>
      </c>
      <c r="I69" s="146">
        <f t="shared" si="8"/>
        <v>0</v>
      </c>
    </row>
    <row r="70" spans="1:11">
      <c r="A70" s="156"/>
      <c r="B70" s="245"/>
      <c r="C70" s="16" t="s">
        <v>78</v>
      </c>
      <c r="D70" s="135">
        <f t="shared" ref="D70:H70" si="13">D7+D11+D15+D22+D26+D33+D40+D47+D51+D55+D59+D63</f>
        <v>46400</v>
      </c>
      <c r="E70" s="135">
        <f t="shared" si="13"/>
        <v>14953.97</v>
      </c>
      <c r="F70" s="135">
        <f>E70</f>
        <v>14953.97</v>
      </c>
      <c r="G70" s="135"/>
      <c r="H70" s="135">
        <f t="shared" si="13"/>
        <v>14953.97</v>
      </c>
      <c r="I70" s="146">
        <f t="shared" si="8"/>
        <v>-31446.03</v>
      </c>
    </row>
    <row r="71" spans="1:11">
      <c r="A71" s="156"/>
      <c r="B71" s="245"/>
      <c r="C71" s="16" t="s">
        <v>79</v>
      </c>
      <c r="D71" s="135">
        <f>D70</f>
        <v>46400</v>
      </c>
      <c r="E71" s="135">
        <f>E64+E48+E41+E34+E23+E16+E12+E8+E26</f>
        <v>14953.97</v>
      </c>
      <c r="F71" s="135">
        <f>E71</f>
        <v>14953.97</v>
      </c>
      <c r="G71" s="135">
        <f>G64+G48+G41+G34+G23+G16+G12+G8</f>
        <v>0</v>
      </c>
      <c r="H71" s="135">
        <f>H64+H48+H41+H34+H23+H16+H12+H8</f>
        <v>14953.97</v>
      </c>
      <c r="I71" s="146">
        <f t="shared" si="8"/>
        <v>-31446.03</v>
      </c>
      <c r="K71" s="146"/>
    </row>
    <row r="72" spans="1:11" ht="18">
      <c r="A72" s="255" t="s">
        <v>56</v>
      </c>
      <c r="B72" s="245" t="s">
        <v>73</v>
      </c>
      <c r="C72" s="80"/>
      <c r="D72" s="134"/>
      <c r="E72" s="134"/>
      <c r="I72" s="146">
        <f>H72-D72</f>
        <v>0</v>
      </c>
    </row>
    <row r="73" spans="1:11" ht="18">
      <c r="A73" s="255"/>
      <c r="B73" s="245"/>
      <c r="C73" s="80"/>
      <c r="D73" s="134"/>
      <c r="E73" s="134"/>
      <c r="H73" s="146"/>
      <c r="I73" s="146">
        <f t="shared" si="8"/>
        <v>0</v>
      </c>
      <c r="K73" s="146"/>
    </row>
    <row r="74" spans="1:11" ht="18">
      <c r="A74" s="255"/>
      <c r="B74" s="245"/>
      <c r="C74" s="80"/>
      <c r="D74" s="134"/>
      <c r="E74" s="134"/>
      <c r="H74" s="4">
        <f>E74+G74</f>
        <v>0</v>
      </c>
      <c r="I74" s="146">
        <f t="shared" si="8"/>
        <v>0</v>
      </c>
    </row>
    <row r="75" spans="1:11" ht="18">
      <c r="A75" s="255" t="s">
        <v>106</v>
      </c>
      <c r="B75" s="245" t="s">
        <v>74</v>
      </c>
      <c r="C75" s="79"/>
      <c r="D75" s="134"/>
      <c r="E75" s="134"/>
      <c r="I75" s="146">
        <f t="shared" si="8"/>
        <v>0</v>
      </c>
    </row>
    <row r="76" spans="1:11">
      <c r="A76" s="255"/>
      <c r="B76" s="246"/>
      <c r="C76" s="16"/>
      <c r="D76" s="134"/>
      <c r="E76" s="134"/>
      <c r="I76" s="146">
        <f t="shared" si="8"/>
        <v>0</v>
      </c>
    </row>
    <row r="77" spans="1:11" ht="18.75" customHeight="1">
      <c r="A77" s="255"/>
      <c r="B77" s="246"/>
      <c r="C77" s="16"/>
      <c r="D77" s="134"/>
      <c r="E77" s="134"/>
      <c r="F77" s="4">
        <f>SUM(F75:F76)</f>
        <v>0</v>
      </c>
      <c r="G77" s="4">
        <f>SUM(G75:G76)</f>
        <v>0</v>
      </c>
      <c r="H77" s="4">
        <f>E77+G77</f>
        <v>0</v>
      </c>
      <c r="I77" s="146">
        <f t="shared" si="8"/>
        <v>0</v>
      </c>
    </row>
    <row r="78" spans="1:11">
      <c r="B78" s="131"/>
      <c r="D78" s="134"/>
      <c r="E78" s="134"/>
      <c r="I78" s="146">
        <f t="shared" si="8"/>
        <v>0</v>
      </c>
    </row>
    <row r="79" spans="1:11">
      <c r="B79" s="245" t="s">
        <v>63</v>
      </c>
      <c r="C79" s="16" t="s">
        <v>77</v>
      </c>
      <c r="D79" s="134"/>
      <c r="E79" s="134"/>
      <c r="I79" s="146">
        <f t="shared" si="8"/>
        <v>0</v>
      </c>
    </row>
    <row r="80" spans="1:11">
      <c r="B80" s="245"/>
      <c r="C80" s="16" t="s">
        <v>78</v>
      </c>
      <c r="D80" s="134"/>
      <c r="E80" s="134"/>
      <c r="I80" s="146">
        <f t="shared" si="8"/>
        <v>0</v>
      </c>
    </row>
    <row r="81" spans="1:9">
      <c r="B81" s="245"/>
      <c r="C81" s="16" t="s">
        <v>79</v>
      </c>
      <c r="D81" s="134"/>
      <c r="E81" s="134"/>
      <c r="F81" s="4">
        <f>SUM(F79:F80)</f>
        <v>0</v>
      </c>
      <c r="G81" s="4">
        <f>SUM(G79:G80)</f>
        <v>0</v>
      </c>
      <c r="H81" s="4">
        <f>E81+G81</f>
        <v>0</v>
      </c>
      <c r="I81" s="146">
        <f t="shared" si="8"/>
        <v>0</v>
      </c>
    </row>
    <row r="82" spans="1:9">
      <c r="D82" s="134"/>
      <c r="E82" s="134"/>
      <c r="I82" s="146">
        <f t="shared" si="8"/>
        <v>0</v>
      </c>
    </row>
    <row r="83" spans="1:9" ht="18">
      <c r="A83" s="255" t="s">
        <v>111</v>
      </c>
      <c r="B83" s="245" t="s">
        <v>75</v>
      </c>
      <c r="C83" s="79"/>
      <c r="D83" s="134"/>
      <c r="E83" s="134"/>
      <c r="F83" s="4">
        <v>0</v>
      </c>
      <c r="G83" s="4">
        <v>0</v>
      </c>
      <c r="H83" s="4">
        <v>0</v>
      </c>
      <c r="I83" s="146">
        <f t="shared" si="8"/>
        <v>0</v>
      </c>
    </row>
    <row r="84" spans="1:9" ht="18">
      <c r="A84" s="255"/>
      <c r="B84" s="245"/>
      <c r="C84" s="79"/>
      <c r="D84" s="134"/>
      <c r="E84" s="134"/>
      <c r="I84" s="146">
        <f t="shared" si="8"/>
        <v>0</v>
      </c>
    </row>
    <row r="85" spans="1:9" ht="18">
      <c r="A85" s="255"/>
      <c r="B85" s="245"/>
      <c r="C85" s="79"/>
      <c r="D85" s="134"/>
      <c r="E85" s="134"/>
      <c r="F85" s="4">
        <v>0</v>
      </c>
      <c r="G85" s="4">
        <v>0</v>
      </c>
      <c r="H85" s="4">
        <v>0</v>
      </c>
      <c r="I85" s="146">
        <f t="shared" si="8"/>
        <v>0</v>
      </c>
    </row>
    <row r="86" spans="1:9">
      <c r="D86" s="134"/>
      <c r="E86" s="134"/>
      <c r="I86" s="146">
        <f t="shared" si="8"/>
        <v>0</v>
      </c>
    </row>
    <row r="87" spans="1:9">
      <c r="A87" s="259">
        <v>4000002</v>
      </c>
      <c r="B87" s="246" t="s">
        <v>116</v>
      </c>
      <c r="C87" s="16" t="s">
        <v>77</v>
      </c>
      <c r="D87" s="134"/>
      <c r="E87" s="134"/>
      <c r="F87" s="134"/>
      <c r="G87" s="134"/>
      <c r="H87" s="133"/>
      <c r="I87" s="146">
        <f t="shared" si="8"/>
        <v>0</v>
      </c>
    </row>
    <row r="88" spans="1:9">
      <c r="A88" s="259"/>
      <c r="B88" s="246"/>
      <c r="C88" s="16" t="s">
        <v>78</v>
      </c>
      <c r="D88" s="134">
        <v>1000</v>
      </c>
      <c r="E88" s="134">
        <v>680</v>
      </c>
      <c r="F88" s="134">
        <f>E88</f>
        <v>680</v>
      </c>
      <c r="G88" s="135"/>
      <c r="H88" s="197">
        <f>F88</f>
        <v>680</v>
      </c>
      <c r="I88" s="146">
        <f t="shared" si="8"/>
        <v>-320</v>
      </c>
    </row>
    <row r="89" spans="1:9">
      <c r="A89" s="259"/>
      <c r="B89" s="246"/>
      <c r="C89" s="16" t="s">
        <v>79</v>
      </c>
      <c r="D89" s="134">
        <f>D88</f>
        <v>1000</v>
      </c>
      <c r="E89" s="134">
        <f>E88</f>
        <v>680</v>
      </c>
      <c r="F89" s="134">
        <f>E89</f>
        <v>680</v>
      </c>
      <c r="G89" s="135">
        <f>SUM(G87:G88)</f>
        <v>0</v>
      </c>
      <c r="H89" s="197">
        <f>SUM(H87:H88)</f>
        <v>680</v>
      </c>
      <c r="I89" s="146">
        <f t="shared" si="8"/>
        <v>-320</v>
      </c>
    </row>
    <row r="90" spans="1:9">
      <c r="A90" s="157"/>
      <c r="B90" s="16"/>
      <c r="C90" s="16"/>
      <c r="D90" s="134"/>
      <c r="E90" s="134"/>
      <c r="F90" s="134"/>
      <c r="G90" s="135"/>
      <c r="H90" s="97"/>
      <c r="I90" s="146">
        <f t="shared" si="8"/>
        <v>0</v>
      </c>
    </row>
    <row r="91" spans="1:9">
      <c r="A91" s="96"/>
      <c r="D91" s="134"/>
      <c r="E91" s="134"/>
      <c r="F91" s="134"/>
      <c r="G91" s="135"/>
      <c r="H91" s="97"/>
      <c r="I91" s="146">
        <f t="shared" si="8"/>
        <v>0</v>
      </c>
    </row>
    <row r="92" spans="1:9">
      <c r="A92" s="259">
        <v>400007</v>
      </c>
      <c r="B92" s="261" t="s">
        <v>117</v>
      </c>
      <c r="C92" s="16" t="s">
        <v>77</v>
      </c>
      <c r="D92" s="134"/>
      <c r="E92" s="134"/>
      <c r="F92" s="134"/>
      <c r="G92" s="171"/>
      <c r="H92" s="171"/>
      <c r="I92" s="146">
        <f t="shared" si="8"/>
        <v>0</v>
      </c>
    </row>
    <row r="93" spans="1:9">
      <c r="A93" s="259"/>
      <c r="B93" s="261"/>
      <c r="C93" s="16" t="s">
        <v>78</v>
      </c>
      <c r="D93" s="134">
        <v>2300</v>
      </c>
      <c r="E93" s="134"/>
      <c r="F93" s="134">
        <f>E93</f>
        <v>0</v>
      </c>
      <c r="G93" s="171"/>
      <c r="H93" s="171"/>
      <c r="I93" s="146">
        <f t="shared" si="8"/>
        <v>-2300</v>
      </c>
    </row>
    <row r="94" spans="1:9">
      <c r="A94" s="259"/>
      <c r="B94" s="261"/>
      <c r="C94" s="16" t="s">
        <v>79</v>
      </c>
      <c r="D94" s="134">
        <f>D93</f>
        <v>2300</v>
      </c>
      <c r="E94" s="134"/>
      <c r="F94" s="134">
        <f>E94</f>
        <v>0</v>
      </c>
      <c r="G94" s="171">
        <f>SUM(G92:G93)</f>
        <v>0</v>
      </c>
      <c r="H94" s="171">
        <f>SUM(H92:H93)</f>
        <v>0</v>
      </c>
      <c r="I94" s="146">
        <f t="shared" si="8"/>
        <v>-2300</v>
      </c>
    </row>
    <row r="95" spans="1:9">
      <c r="D95" s="134"/>
      <c r="E95" s="134"/>
      <c r="I95" s="146">
        <f t="shared" si="8"/>
        <v>0</v>
      </c>
    </row>
    <row r="96" spans="1:9">
      <c r="D96" s="134"/>
      <c r="E96" s="134"/>
      <c r="I96" s="146">
        <f t="shared" si="8"/>
        <v>0</v>
      </c>
    </row>
    <row r="97" spans="1:12">
      <c r="A97" s="258" t="s">
        <v>145</v>
      </c>
      <c r="B97" s="245" t="s">
        <v>76</v>
      </c>
      <c r="C97" s="16" t="s">
        <v>77</v>
      </c>
      <c r="D97" s="134"/>
      <c r="E97" s="134"/>
      <c r="G97" s="97"/>
      <c r="I97" s="146">
        <f t="shared" si="8"/>
        <v>0</v>
      </c>
    </row>
    <row r="98" spans="1:12">
      <c r="A98" s="258"/>
      <c r="B98" s="245"/>
      <c r="C98" s="16" t="s">
        <v>78</v>
      </c>
      <c r="D98" s="134">
        <f>D93+D88</f>
        <v>3300</v>
      </c>
      <c r="E98" s="134">
        <v>680</v>
      </c>
      <c r="F98" s="134">
        <f>F93+F88</f>
        <v>680</v>
      </c>
      <c r="G98" s="135"/>
      <c r="H98" s="134">
        <v>680</v>
      </c>
      <c r="I98" s="146">
        <f t="shared" si="8"/>
        <v>-2620</v>
      </c>
      <c r="K98" s="4">
        <v>520</v>
      </c>
    </row>
    <row r="99" spans="1:12">
      <c r="A99" s="258"/>
      <c r="B99" s="245"/>
      <c r="C99" s="16" t="s">
        <v>79</v>
      </c>
      <c r="D99" s="134">
        <f>D94+D89</f>
        <v>3300</v>
      </c>
      <c r="E99" s="134">
        <f>E98</f>
        <v>680</v>
      </c>
      <c r="F99" s="134">
        <f>F98</f>
        <v>680</v>
      </c>
      <c r="G99" s="135"/>
      <c r="H99" s="134">
        <f>H98</f>
        <v>680</v>
      </c>
      <c r="I99" s="146">
        <f t="shared" si="8"/>
        <v>-2620</v>
      </c>
      <c r="K99" s="4">
        <v>160</v>
      </c>
    </row>
    <row r="100" spans="1:12">
      <c r="D100" s="134"/>
      <c r="E100" s="134"/>
      <c r="I100" s="146">
        <f t="shared" si="8"/>
        <v>0</v>
      </c>
      <c r="K100" s="4">
        <f>SUM(K98:K99)</f>
        <v>680</v>
      </c>
    </row>
    <row r="101" spans="1:12" ht="19.5" customHeight="1">
      <c r="B101" s="20" t="s">
        <v>18</v>
      </c>
      <c r="C101" s="20"/>
      <c r="D101" s="134"/>
      <c r="E101" s="134"/>
      <c r="I101" s="146">
        <f t="shared" si="8"/>
        <v>0</v>
      </c>
    </row>
    <row r="102" spans="1:12">
      <c r="D102" s="134"/>
      <c r="E102" s="134"/>
      <c r="I102" s="146">
        <f t="shared" ref="I102:I121" si="14">H102-D102</f>
        <v>0</v>
      </c>
    </row>
    <row r="103" spans="1:12">
      <c r="B103" s="237" t="s">
        <v>19</v>
      </c>
      <c r="C103" s="16" t="s">
        <v>77</v>
      </c>
      <c r="D103" s="134"/>
      <c r="E103" s="134"/>
      <c r="I103" s="146">
        <f t="shared" si="14"/>
        <v>0</v>
      </c>
    </row>
    <row r="104" spans="1:12">
      <c r="B104" s="237"/>
      <c r="C104" s="16" t="s">
        <v>78</v>
      </c>
      <c r="D104" s="134">
        <f t="shared" ref="D104:H105" si="15">D70</f>
        <v>46400</v>
      </c>
      <c r="E104" s="134">
        <f>E70</f>
        <v>14953.97</v>
      </c>
      <c r="F104" s="134">
        <f t="shared" si="15"/>
        <v>14953.97</v>
      </c>
      <c r="G104" s="134">
        <f t="shared" si="15"/>
        <v>0</v>
      </c>
      <c r="H104" s="134">
        <f t="shared" si="15"/>
        <v>14953.97</v>
      </c>
      <c r="I104" s="146">
        <f t="shared" si="14"/>
        <v>-31446.03</v>
      </c>
      <c r="J104" s="134"/>
      <c r="K104" s="134"/>
      <c r="L104" s="134"/>
    </row>
    <row r="105" spans="1:12">
      <c r="B105" s="237"/>
      <c r="C105" s="16" t="s">
        <v>79</v>
      </c>
      <c r="D105" s="134">
        <f t="shared" si="15"/>
        <v>46400</v>
      </c>
      <c r="E105" s="134">
        <f t="shared" si="15"/>
        <v>14953.97</v>
      </c>
      <c r="F105" s="134">
        <f t="shared" si="15"/>
        <v>14953.97</v>
      </c>
      <c r="G105" s="134">
        <f t="shared" si="15"/>
        <v>0</v>
      </c>
      <c r="H105" s="134">
        <f t="shared" si="15"/>
        <v>14953.97</v>
      </c>
      <c r="I105" s="146">
        <f t="shared" si="14"/>
        <v>-31446.03</v>
      </c>
      <c r="J105" s="134"/>
      <c r="K105" s="134"/>
      <c r="L105" s="134"/>
    </row>
    <row r="106" spans="1:12">
      <c r="D106" s="134"/>
      <c r="E106" s="134"/>
      <c r="I106" s="146">
        <f t="shared" si="14"/>
        <v>0</v>
      </c>
    </row>
    <row r="107" spans="1:12">
      <c r="B107" s="237" t="s">
        <v>20</v>
      </c>
      <c r="C107" s="16" t="s">
        <v>77</v>
      </c>
      <c r="D107" s="134"/>
      <c r="E107" s="134"/>
      <c r="F107" s="4">
        <v>0</v>
      </c>
      <c r="G107" s="4">
        <v>0</v>
      </c>
      <c r="H107" s="4">
        <v>0</v>
      </c>
      <c r="I107" s="146">
        <f t="shared" si="14"/>
        <v>0</v>
      </c>
    </row>
    <row r="108" spans="1:12">
      <c r="B108" s="237"/>
      <c r="C108" s="16" t="s">
        <v>78</v>
      </c>
      <c r="D108" s="134"/>
      <c r="E108" s="134"/>
      <c r="F108" s="4">
        <v>0</v>
      </c>
      <c r="G108" s="4">
        <v>0</v>
      </c>
      <c r="H108" s="4">
        <v>0</v>
      </c>
      <c r="I108" s="146">
        <f t="shared" si="14"/>
        <v>0</v>
      </c>
    </row>
    <row r="109" spans="1:12">
      <c r="B109" s="237"/>
      <c r="C109" s="16" t="s">
        <v>79</v>
      </c>
      <c r="D109" s="134"/>
      <c r="E109" s="134"/>
      <c r="F109" s="4">
        <v>0</v>
      </c>
      <c r="G109" s="4">
        <v>0</v>
      </c>
      <c r="H109" s="4">
        <v>0</v>
      </c>
      <c r="I109" s="146">
        <f t="shared" si="14"/>
        <v>0</v>
      </c>
    </row>
    <row r="110" spans="1:12">
      <c r="D110" s="134"/>
      <c r="E110" s="134"/>
      <c r="I110" s="146">
        <f t="shared" si="14"/>
        <v>0</v>
      </c>
    </row>
    <row r="111" spans="1:12">
      <c r="B111" s="237" t="s">
        <v>21</v>
      </c>
      <c r="C111" s="16" t="s">
        <v>77</v>
      </c>
      <c r="D111" s="134"/>
      <c r="E111" s="134"/>
      <c r="F111" s="4">
        <v>0</v>
      </c>
      <c r="G111" s="4">
        <v>0</v>
      </c>
      <c r="H111" s="4">
        <v>0</v>
      </c>
      <c r="I111" s="146">
        <f t="shared" si="14"/>
        <v>0</v>
      </c>
    </row>
    <row r="112" spans="1:12">
      <c r="B112" s="237"/>
      <c r="C112" s="16" t="s">
        <v>78</v>
      </c>
      <c r="D112" s="134"/>
      <c r="E112" s="134"/>
      <c r="F112" s="4">
        <v>0</v>
      </c>
      <c r="G112" s="4">
        <v>0</v>
      </c>
      <c r="H112" s="4">
        <v>0</v>
      </c>
      <c r="I112" s="146">
        <f t="shared" si="14"/>
        <v>0</v>
      </c>
    </row>
    <row r="113" spans="1:11">
      <c r="B113" s="237"/>
      <c r="C113" s="16" t="s">
        <v>79</v>
      </c>
      <c r="D113" s="134"/>
      <c r="E113" s="134"/>
      <c r="F113" s="4">
        <v>0</v>
      </c>
      <c r="G113" s="4">
        <v>0</v>
      </c>
      <c r="H113" s="4">
        <v>0</v>
      </c>
      <c r="I113" s="146">
        <f t="shared" si="14"/>
        <v>0</v>
      </c>
    </row>
    <row r="114" spans="1:11" ht="18">
      <c r="B114" s="21"/>
      <c r="C114" s="21"/>
      <c r="D114" s="134"/>
      <c r="E114" s="134"/>
      <c r="I114" s="146">
        <f t="shared" si="14"/>
        <v>0</v>
      </c>
    </row>
    <row r="115" spans="1:11">
      <c r="B115" s="237" t="s">
        <v>22</v>
      </c>
      <c r="C115" s="16" t="s">
        <v>77</v>
      </c>
      <c r="D115" s="134"/>
      <c r="E115" s="134"/>
      <c r="I115" s="146">
        <f t="shared" si="14"/>
        <v>0</v>
      </c>
    </row>
    <row r="116" spans="1:11">
      <c r="B116" s="237"/>
      <c r="C116" s="16" t="s">
        <v>78</v>
      </c>
      <c r="D116" s="134">
        <f>D98</f>
        <v>3300</v>
      </c>
      <c r="E116" s="134">
        <f>E99</f>
        <v>680</v>
      </c>
      <c r="F116" s="134">
        <f>F99</f>
        <v>680</v>
      </c>
      <c r="G116" s="134">
        <f>G98</f>
        <v>0</v>
      </c>
      <c r="H116" s="134">
        <f>H99</f>
        <v>680</v>
      </c>
      <c r="I116" s="146">
        <f t="shared" si="14"/>
        <v>-2620</v>
      </c>
    </row>
    <row r="117" spans="1:11">
      <c r="B117" s="237"/>
      <c r="C117" s="16" t="s">
        <v>79</v>
      </c>
      <c r="D117" s="134">
        <f>D99</f>
        <v>3300</v>
      </c>
      <c r="E117" s="134">
        <f>E116</f>
        <v>680</v>
      </c>
      <c r="F117" s="134">
        <f>E117</f>
        <v>680</v>
      </c>
      <c r="G117" s="134">
        <f>G99</f>
        <v>0</v>
      </c>
      <c r="H117" s="134">
        <f>H99</f>
        <v>680</v>
      </c>
      <c r="I117" s="146">
        <f t="shared" si="14"/>
        <v>-2620</v>
      </c>
    </row>
    <row r="118" spans="1:11" ht="24" customHeight="1">
      <c r="B118" s="19" t="s">
        <v>144</v>
      </c>
      <c r="D118" s="134"/>
      <c r="E118" s="134"/>
      <c r="I118" s="146">
        <f t="shared" si="14"/>
        <v>0</v>
      </c>
      <c r="K118" s="146"/>
    </row>
    <row r="119" spans="1:11">
      <c r="B119" s="237" t="s">
        <v>23</v>
      </c>
      <c r="C119" s="16" t="s">
        <v>77</v>
      </c>
      <c r="D119" s="134"/>
      <c r="E119" s="134"/>
      <c r="I119" s="146">
        <f t="shared" si="14"/>
        <v>0</v>
      </c>
    </row>
    <row r="120" spans="1:11">
      <c r="B120" s="237"/>
      <c r="C120" s="16" t="s">
        <v>78</v>
      </c>
      <c r="D120" s="134">
        <f t="shared" ref="D120:H121" si="16">D116+D104</f>
        <v>49700</v>
      </c>
      <c r="E120" s="134">
        <f t="shared" si="16"/>
        <v>15633.97</v>
      </c>
      <c r="F120" s="134">
        <f t="shared" si="16"/>
        <v>15633.97</v>
      </c>
      <c r="G120" s="134">
        <f t="shared" si="16"/>
        <v>0</v>
      </c>
      <c r="H120" s="134">
        <f t="shared" si="16"/>
        <v>15633.97</v>
      </c>
      <c r="I120" s="146">
        <f t="shared" si="14"/>
        <v>-34066.03</v>
      </c>
    </row>
    <row r="121" spans="1:11">
      <c r="B121" s="237"/>
      <c r="C121" s="16" t="s">
        <v>79</v>
      </c>
      <c r="D121" s="134">
        <f t="shared" si="16"/>
        <v>49700</v>
      </c>
      <c r="E121" s="134">
        <f>E120</f>
        <v>15633.97</v>
      </c>
      <c r="F121" s="134">
        <f t="shared" si="16"/>
        <v>15633.97</v>
      </c>
      <c r="G121" s="134">
        <f t="shared" si="16"/>
        <v>0</v>
      </c>
      <c r="H121" s="134">
        <f t="shared" si="16"/>
        <v>15633.97</v>
      </c>
      <c r="I121" s="146">
        <f t="shared" si="14"/>
        <v>-34066.03</v>
      </c>
      <c r="J121" s="146"/>
      <c r="K121" s="146"/>
    </row>
    <row r="122" spans="1:11">
      <c r="I122" s="133"/>
    </row>
    <row r="124" spans="1:11">
      <c r="B124" s="164"/>
      <c r="C124" s="97"/>
      <c r="D124" s="107"/>
      <c r="E124" s="97"/>
      <c r="F124" s="97"/>
      <c r="G124" s="97"/>
      <c r="H124" s="97"/>
      <c r="I124" s="97"/>
    </row>
    <row r="125" spans="1:11">
      <c r="A125" s="158"/>
      <c r="B125" s="102"/>
      <c r="C125" s="102"/>
      <c r="D125" s="165"/>
      <c r="E125" s="166"/>
      <c r="F125" s="97"/>
      <c r="G125" s="97"/>
      <c r="H125" s="97"/>
      <c r="I125" s="97"/>
    </row>
    <row r="126" spans="1:11">
      <c r="A126"/>
      <c r="B126" s="167"/>
      <c r="C126" s="102"/>
      <c r="D126" s="102"/>
      <c r="E126" s="102"/>
      <c r="F126" s="102"/>
      <c r="G126" s="102"/>
      <c r="H126" s="102"/>
      <c r="I126" s="102"/>
      <c r="J126"/>
    </row>
    <row r="127" spans="1:11">
      <c r="A127"/>
      <c r="B127" s="102"/>
      <c r="C127" s="102"/>
      <c r="D127" s="102"/>
      <c r="E127" s="146"/>
      <c r="F127" s="102"/>
      <c r="G127" s="102"/>
      <c r="H127" s="102"/>
      <c r="I127" s="102"/>
      <c r="J127"/>
    </row>
    <row r="128" spans="1:11">
      <c r="A128"/>
      <c r="B128" s="102"/>
      <c r="C128" s="102"/>
      <c r="D128" s="102"/>
      <c r="E128" s="215"/>
      <c r="F128" s="102"/>
      <c r="G128" s="102"/>
      <c r="H128" s="102"/>
      <c r="I128" s="102"/>
      <c r="J128"/>
    </row>
    <row r="129" spans="1:12">
      <c r="A129"/>
      <c r="B129" s="102"/>
      <c r="C129" s="102"/>
      <c r="D129" s="102"/>
      <c r="E129" s="102"/>
      <c r="F129" s="102"/>
      <c r="G129" s="102"/>
      <c r="H129" s="102"/>
      <c r="I129" s="102"/>
      <c r="J129"/>
    </row>
    <row r="130" spans="1:12">
      <c r="A130"/>
      <c r="B130" s="102"/>
      <c r="C130" s="102"/>
      <c r="D130" s="102"/>
      <c r="E130" s="102"/>
      <c r="F130" s="102"/>
      <c r="G130" s="102"/>
      <c r="H130" s="102"/>
      <c r="I130" s="219"/>
      <c r="J130"/>
    </row>
    <row r="131" spans="1:12">
      <c r="A131"/>
      <c r="B131" s="102"/>
      <c r="C131" s="219"/>
      <c r="D131" s="102"/>
      <c r="E131" s="102"/>
      <c r="F131" s="102"/>
      <c r="G131" s="102"/>
      <c r="H131" s="102"/>
      <c r="I131" s="102"/>
      <c r="J131" s="144"/>
    </row>
    <row r="132" spans="1:12">
      <c r="A132"/>
      <c r="B132" s="102"/>
      <c r="C132" s="102"/>
      <c r="D132" s="102"/>
      <c r="E132" s="102"/>
      <c r="F132" s="102"/>
      <c r="G132" s="102"/>
      <c r="H132" s="102"/>
      <c r="I132" s="102"/>
      <c r="J132"/>
    </row>
    <row r="133" spans="1:12">
      <c r="A133"/>
      <c r="B133" s="219"/>
      <c r="C133" s="102"/>
      <c r="D133" s="102"/>
      <c r="E133" s="102"/>
      <c r="F133" s="102"/>
      <c r="G133" s="102"/>
      <c r="H133" s="102"/>
      <c r="I133" s="102"/>
      <c r="J133"/>
    </row>
    <row r="134" spans="1:12">
      <c r="A134"/>
      <c r="B134" s="102"/>
      <c r="C134" s="102"/>
      <c r="D134" s="102"/>
      <c r="E134" s="102"/>
      <c r="F134" s="102"/>
      <c r="G134" s="102"/>
      <c r="H134" s="102"/>
      <c r="I134" s="102"/>
      <c r="J134"/>
    </row>
    <row r="135" spans="1:12">
      <c r="A135"/>
      <c r="B135" s="102"/>
      <c r="C135" s="102"/>
      <c r="D135" s="102"/>
      <c r="E135" s="102"/>
      <c r="F135" s="102"/>
      <c r="G135" s="102"/>
      <c r="H135" s="102"/>
      <c r="I135" s="102"/>
      <c r="J135"/>
    </row>
    <row r="136" spans="1:12">
      <c r="A136"/>
      <c r="B136" s="102"/>
      <c r="C136" s="102"/>
      <c r="D136" s="102"/>
      <c r="E136" s="102"/>
      <c r="F136" s="102"/>
      <c r="G136" s="102"/>
      <c r="H136" s="102"/>
      <c r="I136" s="102"/>
      <c r="J136"/>
    </row>
    <row r="137" spans="1:12">
      <c r="B137" s="102"/>
      <c r="C137" s="102"/>
      <c r="D137" s="102"/>
      <c r="E137" s="102"/>
      <c r="F137" s="102"/>
      <c r="G137" s="102"/>
      <c r="H137" s="102"/>
      <c r="I137" s="102"/>
      <c r="J137"/>
    </row>
    <row r="138" spans="1:12">
      <c r="B138" s="167"/>
      <c r="C138" s="102"/>
      <c r="D138" s="102"/>
      <c r="E138" s="102"/>
      <c r="F138" s="102"/>
      <c r="G138" s="102"/>
      <c r="H138" s="102"/>
      <c r="I138" s="102"/>
      <c r="J138"/>
    </row>
    <row r="139" spans="1:12">
      <c r="B139" s="102"/>
      <c r="C139" s="102"/>
      <c r="D139" s="102"/>
      <c r="E139" s="102"/>
      <c r="F139" s="102"/>
      <c r="G139" s="102"/>
      <c r="H139" s="102"/>
      <c r="I139" s="102"/>
      <c r="J139"/>
    </row>
    <row r="140" spans="1:12">
      <c r="B140" s="102"/>
      <c r="C140" s="102"/>
      <c r="D140" s="102"/>
      <c r="E140" s="102"/>
      <c r="F140" s="102"/>
      <c r="G140" s="102"/>
      <c r="H140" s="102"/>
      <c r="I140" s="102"/>
      <c r="J140"/>
    </row>
    <row r="141" spans="1:12">
      <c r="B141" s="102"/>
      <c r="C141" s="102"/>
      <c r="D141" s="102"/>
      <c r="E141" s="102"/>
      <c r="F141" s="102"/>
      <c r="G141" s="102"/>
      <c r="H141" s="102"/>
      <c r="I141" s="102"/>
      <c r="J141"/>
    </row>
    <row r="142" spans="1:12">
      <c r="B142" s="102"/>
      <c r="C142" s="102"/>
      <c r="D142" s="102"/>
      <c r="E142" s="102"/>
      <c r="F142" s="102"/>
      <c r="G142" s="102"/>
      <c r="H142" s="102"/>
      <c r="I142" s="102"/>
      <c r="J142"/>
    </row>
    <row r="143" spans="1:12">
      <c r="B143" s="102"/>
      <c r="C143" s="102"/>
      <c r="D143" s="102"/>
      <c r="E143" s="102"/>
      <c r="F143" s="102"/>
      <c r="G143" s="102"/>
      <c r="H143" s="102"/>
      <c r="I143" s="102"/>
      <c r="J143"/>
      <c r="L143" s="4">
        <v>746.7</v>
      </c>
    </row>
    <row r="144" spans="1:12">
      <c r="B144" s="102"/>
      <c r="C144" s="102"/>
      <c r="D144" s="102"/>
      <c r="E144" s="102"/>
      <c r="F144" s="102"/>
      <c r="G144" s="102"/>
      <c r="H144" s="102"/>
      <c r="I144" s="102"/>
      <c r="J144"/>
    </row>
    <row r="145" spans="2:10">
      <c r="B145"/>
      <c r="C145"/>
      <c r="D145"/>
      <c r="E145"/>
      <c r="F145"/>
      <c r="G145"/>
      <c r="H145"/>
      <c r="I145"/>
      <c r="J145"/>
    </row>
  </sheetData>
  <mergeCells count="49">
    <mergeCell ref="B17:B19"/>
    <mergeCell ref="B28:B30"/>
    <mergeCell ref="B42:B44"/>
    <mergeCell ref="B35:B37"/>
    <mergeCell ref="B46:B48"/>
    <mergeCell ref="B92:B94"/>
    <mergeCell ref="B87:B89"/>
    <mergeCell ref="B119:B121"/>
    <mergeCell ref="B103:B105"/>
    <mergeCell ref="B97:B99"/>
    <mergeCell ref="B107:B109"/>
    <mergeCell ref="B111:B113"/>
    <mergeCell ref="B115:B117"/>
    <mergeCell ref="A21:A23"/>
    <mergeCell ref="B25:B27"/>
    <mergeCell ref="B21:B23"/>
    <mergeCell ref="B39:B41"/>
    <mergeCell ref="B32:B34"/>
    <mergeCell ref="A32:A34"/>
    <mergeCell ref="A25:A27"/>
    <mergeCell ref="A39:A41"/>
    <mergeCell ref="A97:A99"/>
    <mergeCell ref="A92:A94"/>
    <mergeCell ref="A75:A77"/>
    <mergeCell ref="A87:A89"/>
    <mergeCell ref="A83:A85"/>
    <mergeCell ref="A62:A64"/>
    <mergeCell ref="A46:A48"/>
    <mergeCell ref="A50:A52"/>
    <mergeCell ref="B83:B85"/>
    <mergeCell ref="B50:B52"/>
    <mergeCell ref="B58:B60"/>
    <mergeCell ref="A58:A60"/>
    <mergeCell ref="B69:B71"/>
    <mergeCell ref="B79:B81"/>
    <mergeCell ref="B75:B77"/>
    <mergeCell ref="A72:A74"/>
    <mergeCell ref="A54:A56"/>
    <mergeCell ref="B62:B64"/>
    <mergeCell ref="B54:B56"/>
    <mergeCell ref="B72:B74"/>
    <mergeCell ref="B65:B67"/>
    <mergeCell ref="A1:I1"/>
    <mergeCell ref="B14:B16"/>
    <mergeCell ref="B6:B8"/>
    <mergeCell ref="B10:B12"/>
    <mergeCell ref="A14:A16"/>
    <mergeCell ref="A6:A8"/>
    <mergeCell ref="A10:A12"/>
  </mergeCells>
  <phoneticPr fontId="16" type="noConversion"/>
  <printOptions gridLines="1"/>
  <pageMargins left="0.74803149606299213" right="0.74803149606299213" top="0.98425196850393704" bottom="0.98425196850393704" header="0.51181102362204722" footer="0.51181102362204722"/>
  <pageSetup paperSize="9" scale="90" orientation="landscape" horizontalDpi="300" verticalDpi="300" r:id="rId1"/>
  <headerFooter alignWithMargins="0">
    <oddFooter>&amp;CCONSUNTIVO 2018
 spesa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Layout" workbookViewId="0">
      <selection activeCell="J16" sqref="J16:J18"/>
    </sheetView>
  </sheetViews>
  <sheetFormatPr defaultRowHeight="12.75"/>
  <cols>
    <col min="1" max="1" width="12" style="4" customWidth="1"/>
    <col min="2" max="2" width="12.140625" style="4" customWidth="1"/>
    <col min="3" max="3" width="10.28515625" style="4" customWidth="1"/>
    <col min="4" max="4" width="11.28515625" style="4" bestFit="1" customWidth="1"/>
    <col min="5" max="5" width="13.42578125" style="4" customWidth="1"/>
    <col min="6" max="6" width="10.42578125" style="4" customWidth="1"/>
    <col min="7" max="7" width="9.7109375" style="4" customWidth="1"/>
    <col min="8" max="8" width="11.7109375" style="4" bestFit="1" customWidth="1"/>
    <col min="9" max="9" width="9.140625" hidden="1" customWidth="1"/>
    <col min="10" max="11" width="11.7109375" bestFit="1" customWidth="1"/>
    <col min="12" max="12" width="10.28515625" bestFit="1" customWidth="1"/>
    <col min="13" max="13" width="10.28515625" customWidth="1"/>
  </cols>
  <sheetData>
    <row r="1" spans="1:12" ht="38.25" customHeight="1">
      <c r="A1" s="275" t="s">
        <v>163</v>
      </c>
      <c r="B1" s="275"/>
      <c r="C1" s="275"/>
      <c r="D1" s="275"/>
      <c r="E1" s="275"/>
      <c r="F1" s="275"/>
      <c r="G1" s="275"/>
      <c r="H1" s="275"/>
      <c r="I1" s="275"/>
    </row>
    <row r="2" spans="1:12" ht="19.5" customHeight="1"/>
    <row r="3" spans="1:12" ht="19.5" customHeight="1">
      <c r="C3" s="276" t="s">
        <v>24</v>
      </c>
      <c r="D3" s="276"/>
      <c r="E3" s="276" t="s">
        <v>25</v>
      </c>
      <c r="F3" s="276"/>
      <c r="G3" s="276" t="s">
        <v>26</v>
      </c>
      <c r="H3" s="276"/>
    </row>
    <row r="4" spans="1:12" ht="19.5" customHeight="1">
      <c r="C4" s="15"/>
      <c r="D4" s="274"/>
      <c r="E4" s="274"/>
      <c r="F4" s="15"/>
      <c r="G4" s="15"/>
      <c r="H4" s="15"/>
    </row>
    <row r="5" spans="1:12" ht="19.5" customHeight="1">
      <c r="A5" s="277" t="s">
        <v>142</v>
      </c>
      <c r="B5" s="271"/>
      <c r="D5" s="139"/>
      <c r="F5" s="15"/>
      <c r="G5" s="273">
        <v>15699.7</v>
      </c>
      <c r="H5" s="273"/>
    </row>
    <row r="6" spans="1:12" ht="19.5" customHeight="1"/>
    <row r="7" spans="1:12" ht="19.5" customHeight="1">
      <c r="A7" s="271" t="s">
        <v>27</v>
      </c>
      <c r="B7" s="271"/>
      <c r="C7" s="272"/>
      <c r="D7" s="272"/>
      <c r="E7" s="273">
        <f>'ENTRATA 2018'!F136</f>
        <v>22376.739999999998</v>
      </c>
      <c r="F7" s="273"/>
      <c r="G7" s="273">
        <f>C7+E7</f>
        <v>22376.739999999998</v>
      </c>
      <c r="H7" s="273"/>
      <c r="K7" s="162">
        <f>G5+G7</f>
        <v>38076.44</v>
      </c>
    </row>
    <row r="8" spans="1:12" ht="21.75" customHeight="1"/>
    <row r="9" spans="1:12" ht="21.75" customHeight="1">
      <c r="A9" s="271" t="s">
        <v>28</v>
      </c>
      <c r="B9" s="271"/>
      <c r="C9" s="272"/>
      <c r="D9" s="272"/>
      <c r="E9" s="273">
        <f>'SPESA 2018'!E120</f>
        <v>15633.97</v>
      </c>
      <c r="F9" s="273"/>
      <c r="G9" s="289">
        <f>C9+E9</f>
        <v>15633.97</v>
      </c>
      <c r="H9" s="289"/>
      <c r="K9" s="162">
        <f>G9+J9</f>
        <v>15633.97</v>
      </c>
    </row>
    <row r="10" spans="1:12" ht="21.75" customHeight="1" thickBot="1">
      <c r="G10" s="97"/>
      <c r="H10" s="97"/>
    </row>
    <row r="11" spans="1:12" ht="21.75" customHeight="1" thickBot="1">
      <c r="A11" s="277" t="s">
        <v>160</v>
      </c>
      <c r="B11" s="271"/>
      <c r="C11" s="271"/>
      <c r="D11" s="271"/>
      <c r="E11" s="271"/>
      <c r="F11" s="271"/>
      <c r="G11" s="290">
        <f>G5+G7-G9</f>
        <v>22442.47</v>
      </c>
      <c r="H11" s="291"/>
      <c r="I11" s="278">
        <f t="shared" ref="I11" si="0">I5+I7-I9</f>
        <v>0</v>
      </c>
      <c r="J11" s="279"/>
      <c r="K11" s="217">
        <f t="shared" ref="K11" si="1">K5+K7-K9</f>
        <v>22442.47</v>
      </c>
      <c r="L11" s="218"/>
    </row>
    <row r="12" spans="1:12" ht="21.75" customHeight="1"/>
    <row r="13" spans="1:12" ht="21.75" customHeight="1">
      <c r="A13" s="269" t="s">
        <v>29</v>
      </c>
      <c r="B13" s="269"/>
      <c r="C13" s="270"/>
      <c r="D13" s="270"/>
      <c r="E13" s="270">
        <f>'ENTRATA 2018'!H136</f>
        <v>10953.86</v>
      </c>
      <c r="F13" s="270"/>
      <c r="H13" s="186">
        <f>C13+E13</f>
        <v>10953.86</v>
      </c>
    </row>
    <row r="14" spans="1:12" ht="21.75" customHeight="1">
      <c r="A14" s="97"/>
      <c r="B14" s="97"/>
      <c r="C14" s="97"/>
      <c r="D14" s="97"/>
      <c r="E14" s="97"/>
      <c r="F14" s="97"/>
    </row>
    <row r="15" spans="1:12" ht="21.75" customHeight="1">
      <c r="A15" s="265"/>
      <c r="B15" s="265"/>
      <c r="C15" s="265"/>
      <c r="D15" s="265"/>
      <c r="E15" s="265"/>
      <c r="F15" s="265"/>
      <c r="G15" s="268"/>
      <c r="H15" s="268"/>
    </row>
    <row r="16" spans="1:12" ht="21.75" customHeight="1">
      <c r="A16" s="97"/>
      <c r="B16" s="97"/>
      <c r="C16" s="97"/>
      <c r="D16" s="97"/>
      <c r="E16" s="97"/>
      <c r="F16" s="97"/>
    </row>
    <row r="17" spans="1:11" ht="21.75" customHeight="1">
      <c r="A17" s="269" t="s">
        <v>31</v>
      </c>
      <c r="B17" s="269"/>
      <c r="C17" s="270"/>
      <c r="D17" s="270"/>
      <c r="E17" s="263">
        <f>'SPESA 2018'!G121</f>
        <v>0</v>
      </c>
      <c r="F17" s="263"/>
      <c r="G17" s="263">
        <f>C17+E17</f>
        <v>0</v>
      </c>
      <c r="H17" s="263"/>
    </row>
    <row r="18" spans="1:11" ht="21.75" customHeight="1" thickBot="1">
      <c r="A18" s="97"/>
      <c r="B18" s="97"/>
      <c r="C18" s="97"/>
      <c r="D18" s="97"/>
      <c r="E18" s="97"/>
      <c r="F18" s="97"/>
    </row>
    <row r="19" spans="1:11" ht="21.75" customHeight="1" thickBot="1">
      <c r="A19" s="264" t="s">
        <v>161</v>
      </c>
      <c r="B19" s="265"/>
      <c r="C19" s="265"/>
      <c r="D19" s="265"/>
      <c r="E19" s="265"/>
      <c r="F19" s="265"/>
      <c r="G19" s="266">
        <f>G11+H13-G17</f>
        <v>33396.33</v>
      </c>
      <c r="H19" s="267"/>
    </row>
    <row r="20" spans="1:11">
      <c r="A20" s="97"/>
      <c r="B20" s="97"/>
      <c r="C20" s="97"/>
      <c r="D20" s="97"/>
      <c r="E20" s="97"/>
      <c r="F20" s="97"/>
    </row>
    <row r="21" spans="1:11">
      <c r="B21" s="97"/>
      <c r="C21" s="97"/>
      <c r="D21" s="97"/>
      <c r="E21" s="97"/>
      <c r="F21" s="97"/>
    </row>
    <row r="24" spans="1:11">
      <c r="B24" s="96"/>
      <c r="C24" s="96"/>
      <c r="D24" s="96"/>
      <c r="E24" s="96"/>
    </row>
    <row r="27" spans="1:11">
      <c r="H27" s="101"/>
      <c r="I27" s="102"/>
      <c r="J27" s="102"/>
    </row>
    <row r="28" spans="1:11">
      <c r="A28" s="97"/>
      <c r="B28" s="220" t="s">
        <v>162</v>
      </c>
      <c r="C28" s="97"/>
      <c r="D28" s="97"/>
      <c r="F28" s="111"/>
      <c r="G28" s="112"/>
      <c r="H28" s="113"/>
      <c r="I28" s="102"/>
      <c r="J28" s="103"/>
    </row>
    <row r="29" spans="1:11">
      <c r="A29" s="97"/>
      <c r="B29" s="97"/>
      <c r="C29" s="97"/>
      <c r="D29" s="98"/>
      <c r="F29" s="110"/>
      <c r="H29" s="104"/>
      <c r="I29" s="105"/>
      <c r="J29" s="105"/>
      <c r="K29" s="95"/>
    </row>
    <row r="30" spans="1:11">
      <c r="A30" s="97"/>
      <c r="B30" s="97"/>
      <c r="C30" s="97"/>
      <c r="D30" s="98"/>
      <c r="F30" s="110"/>
      <c r="H30" s="104"/>
      <c r="I30" s="105"/>
      <c r="J30" s="105"/>
      <c r="K30" s="95"/>
    </row>
    <row r="31" spans="1:11">
      <c r="A31" s="97"/>
      <c r="B31" s="97"/>
      <c r="C31" s="97"/>
      <c r="D31" s="98"/>
      <c r="F31" s="110"/>
      <c r="H31" s="104"/>
      <c r="I31" s="105"/>
      <c r="J31" s="105"/>
      <c r="K31" s="95"/>
    </row>
    <row r="32" spans="1:11">
      <c r="A32" s="97"/>
      <c r="B32" s="97"/>
      <c r="C32" s="97"/>
      <c r="D32" s="98"/>
      <c r="F32" s="110"/>
      <c r="H32" s="104"/>
      <c r="I32" s="105"/>
      <c r="J32" s="105"/>
      <c r="K32" s="95"/>
    </row>
    <row r="33" spans="1:14">
      <c r="A33" s="97"/>
      <c r="B33" s="97"/>
      <c r="C33" s="97"/>
      <c r="D33" s="98"/>
      <c r="F33" s="96"/>
      <c r="H33" s="126"/>
      <c r="I33" s="105"/>
      <c r="J33" s="105"/>
      <c r="K33" s="95"/>
    </row>
    <row r="34" spans="1:14">
      <c r="A34" s="97"/>
      <c r="B34" s="97"/>
      <c r="C34" s="97"/>
      <c r="D34" s="98"/>
      <c r="H34" s="104"/>
      <c r="I34" s="105"/>
      <c r="J34" s="105"/>
      <c r="K34" s="95"/>
    </row>
    <row r="35" spans="1:14">
      <c r="A35" s="97"/>
      <c r="B35" s="97"/>
      <c r="C35" s="97"/>
      <c r="D35" s="107"/>
      <c r="H35" s="104"/>
      <c r="I35" s="105"/>
      <c r="J35" s="105"/>
      <c r="K35" s="95"/>
    </row>
    <row r="36" spans="1:14">
      <c r="H36" s="104"/>
      <c r="I36" s="105"/>
      <c r="J36" s="105"/>
      <c r="K36" s="95"/>
    </row>
    <row r="37" spans="1:14">
      <c r="D37" s="108"/>
      <c r="H37" s="104"/>
      <c r="I37" s="105"/>
      <c r="J37" s="105"/>
      <c r="K37" s="95"/>
    </row>
    <row r="38" spans="1:14">
      <c r="C38" s="114"/>
      <c r="D38" s="98"/>
      <c r="G38" s="115"/>
      <c r="H38" s="116"/>
      <c r="I38" s="117"/>
      <c r="J38" s="117"/>
      <c r="K38" s="117"/>
      <c r="L38" s="118"/>
    </row>
    <row r="39" spans="1:14">
      <c r="A39" s="94"/>
      <c r="C39" s="114"/>
      <c r="D39" s="98"/>
      <c r="H39" s="119"/>
      <c r="I39" s="93"/>
      <c r="K39" s="93"/>
      <c r="L39" s="93"/>
    </row>
    <row r="40" spans="1:14">
      <c r="A40" s="94"/>
      <c r="C40" s="114"/>
      <c r="D40" s="98"/>
      <c r="H40" s="93"/>
      <c r="I40" s="93"/>
      <c r="L40" s="93"/>
    </row>
    <row r="41" spans="1:14">
      <c r="A41" s="94"/>
      <c r="C41" s="114"/>
      <c r="D41" s="98"/>
      <c r="H41" s="121"/>
      <c r="I41" s="121"/>
      <c r="L41" s="121"/>
    </row>
    <row r="42" spans="1:14">
      <c r="A42" s="94"/>
      <c r="C42" s="114"/>
      <c r="D42" s="98"/>
      <c r="H42" s="121"/>
      <c r="I42" s="121"/>
      <c r="L42" s="121"/>
      <c r="M42" s="102"/>
      <c r="N42" s="102"/>
    </row>
    <row r="43" spans="1:14">
      <c r="A43" s="94"/>
      <c r="C43" s="114"/>
      <c r="D43" s="99"/>
      <c r="H43" s="120"/>
      <c r="I43" s="121"/>
      <c r="J43" s="120"/>
      <c r="L43" s="120"/>
      <c r="M43" s="102"/>
      <c r="N43" s="102"/>
    </row>
    <row r="44" spans="1:14">
      <c r="A44" s="94"/>
      <c r="C44" s="114"/>
      <c r="D44" s="99"/>
      <c r="J44" s="7"/>
      <c r="M44" s="102"/>
      <c r="N44" s="102"/>
    </row>
    <row r="45" spans="1:14">
      <c r="A45" s="94"/>
      <c r="C45" s="114"/>
      <c r="D45" s="99"/>
      <c r="H45" s="120"/>
      <c r="I45" s="121"/>
      <c r="J45" s="121"/>
      <c r="L45" s="121"/>
      <c r="N45" s="102"/>
    </row>
    <row r="46" spans="1:14">
      <c r="A46" s="94"/>
      <c r="C46" s="114"/>
      <c r="D46" s="99"/>
      <c r="H46" s="121"/>
      <c r="I46" s="121"/>
      <c r="L46" s="121"/>
      <c r="M46" s="102"/>
      <c r="N46" s="102"/>
    </row>
    <row r="47" spans="1:14">
      <c r="A47" s="94"/>
      <c r="C47" s="114"/>
      <c r="D47" s="99"/>
      <c r="H47" s="121"/>
      <c r="I47" s="121"/>
      <c r="L47" s="121"/>
      <c r="M47" s="102"/>
      <c r="N47" s="102"/>
    </row>
    <row r="48" spans="1:14">
      <c r="C48" s="114"/>
      <c r="D48" s="99"/>
      <c r="H48"/>
      <c r="I48" s="121"/>
      <c r="K48" s="121"/>
      <c r="L48" s="121"/>
      <c r="M48" s="102"/>
      <c r="N48" s="102"/>
    </row>
    <row r="49" spans="1:14">
      <c r="C49" s="114"/>
      <c r="D49" s="100"/>
      <c r="H49" s="122"/>
      <c r="I49" s="121"/>
      <c r="L49" s="121"/>
      <c r="M49" s="102"/>
      <c r="N49" s="102"/>
    </row>
    <row r="50" spans="1:14">
      <c r="C50" s="114"/>
      <c r="D50" s="99"/>
      <c r="H50" s="122"/>
      <c r="I50" s="121"/>
      <c r="L50" s="121"/>
      <c r="M50" s="102"/>
      <c r="N50" s="102"/>
    </row>
    <row r="51" spans="1:14">
      <c r="C51" s="114"/>
      <c r="D51" s="99"/>
      <c r="G51" s="96"/>
      <c r="H51" s="123"/>
      <c r="I51" s="124"/>
      <c r="J51" s="124"/>
      <c r="K51" s="128"/>
      <c r="L51" s="124"/>
      <c r="M51" s="102"/>
      <c r="N51" s="102"/>
    </row>
    <row r="52" spans="1:14">
      <c r="C52" s="114"/>
      <c r="D52" s="99"/>
      <c r="H52" s="97"/>
      <c r="I52" s="102"/>
      <c r="J52" s="102"/>
      <c r="K52" s="102"/>
      <c r="L52" s="106"/>
      <c r="M52" s="125"/>
      <c r="N52" s="102"/>
    </row>
    <row r="53" spans="1:14">
      <c r="D53" s="96"/>
    </row>
    <row r="54" spans="1:14">
      <c r="A54" s="97"/>
      <c r="B54" s="97"/>
      <c r="C54" s="97"/>
      <c r="D54" s="97"/>
    </row>
    <row r="55" spans="1:14">
      <c r="A55" s="97"/>
      <c r="B55" s="97"/>
      <c r="C55" s="97"/>
      <c r="D55" s="109"/>
    </row>
    <row r="56" spans="1:14">
      <c r="A56" s="97"/>
      <c r="B56" s="97"/>
      <c r="C56" s="97"/>
      <c r="D56" s="107"/>
      <c r="E56" s="96"/>
    </row>
    <row r="57" spans="1:14">
      <c r="A57" s="97"/>
      <c r="B57" s="97"/>
      <c r="C57" s="97"/>
      <c r="D57" s="107"/>
    </row>
    <row r="58" spans="1:14">
      <c r="A58" s="97"/>
      <c r="B58" s="97"/>
      <c r="C58" s="97"/>
      <c r="D58" s="107"/>
    </row>
    <row r="59" spans="1:14">
      <c r="A59" s="96"/>
    </row>
  </sheetData>
  <mergeCells count="29">
    <mergeCell ref="E9:F9"/>
    <mergeCell ref="A9:B9"/>
    <mergeCell ref="C9:D9"/>
    <mergeCell ref="A11:F11"/>
    <mergeCell ref="I11:J11"/>
    <mergeCell ref="G9:H9"/>
    <mergeCell ref="A1:I1"/>
    <mergeCell ref="C3:D3"/>
    <mergeCell ref="E3:F3"/>
    <mergeCell ref="G3:H3"/>
    <mergeCell ref="A5:B5"/>
    <mergeCell ref="A7:B7"/>
    <mergeCell ref="C7:D7"/>
    <mergeCell ref="E7:F7"/>
    <mergeCell ref="G7:H7"/>
    <mergeCell ref="D4:E4"/>
    <mergeCell ref="G5:H5"/>
    <mergeCell ref="E17:F17"/>
    <mergeCell ref="G17:H17"/>
    <mergeCell ref="A19:F19"/>
    <mergeCell ref="G11:H11"/>
    <mergeCell ref="G19:H19"/>
    <mergeCell ref="A15:F15"/>
    <mergeCell ref="G15:H15"/>
    <mergeCell ref="A17:B17"/>
    <mergeCell ref="C17:D17"/>
    <mergeCell ref="E13:F13"/>
    <mergeCell ref="A13:B13"/>
    <mergeCell ref="C13:D13"/>
  </mergeCells>
  <phoneticPr fontId="16" type="noConversion"/>
  <printOptions gridLines="1"/>
  <pageMargins left="0.75" right="0.75" top="1" bottom="1" header="0.5" footer="0.5"/>
  <pageSetup paperSize="9" orientation="landscape" horizontalDpi="300" verticalDpi="300" r:id="rId1"/>
  <headerFooter alignWithMargins="0">
    <oddFooter xml:space="preserve">&amp;CUniversità Agraria di Collelungo Sabino 
Consuntivo 2018
Riepilogo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Layout" topLeftCell="A6" zoomScaleSheetLayoutView="75" workbookViewId="0">
      <selection activeCell="J6" sqref="J6"/>
    </sheetView>
  </sheetViews>
  <sheetFormatPr defaultRowHeight="12.75"/>
  <cols>
    <col min="2" max="2" width="37.42578125" customWidth="1"/>
    <col min="3" max="3" width="10.42578125" bestFit="1" customWidth="1"/>
    <col min="4" max="4" width="12.7109375" customWidth="1"/>
    <col min="5" max="5" width="13.85546875" customWidth="1"/>
    <col min="6" max="6" width="15.7109375" customWidth="1"/>
    <col min="7" max="7" width="15" customWidth="1"/>
    <col min="8" max="8" width="10.42578125" customWidth="1"/>
    <col min="9" max="9" width="12.85546875" customWidth="1"/>
    <col min="10" max="10" width="13.28515625" customWidth="1"/>
    <col min="11" max="11" width="12.7109375" bestFit="1" customWidth="1"/>
    <col min="12" max="12" width="16.5703125" customWidth="1"/>
    <col min="13" max="13" width="5" customWidth="1"/>
    <col min="14" max="14" width="15" customWidth="1"/>
  </cols>
  <sheetData>
    <row r="1" spans="1:14" ht="26.25" customHeight="1">
      <c r="B1" s="280" t="s">
        <v>164</v>
      </c>
      <c r="C1" s="280"/>
      <c r="D1" s="280"/>
      <c r="E1" s="280"/>
      <c r="F1" s="280"/>
      <c r="G1" s="280"/>
      <c r="H1" s="280"/>
      <c r="I1" s="280"/>
      <c r="J1" s="281"/>
      <c r="K1" s="22"/>
      <c r="L1" s="23"/>
      <c r="M1" s="23"/>
      <c r="N1" s="23"/>
    </row>
    <row r="2" spans="1:14" ht="15.75" customHeight="1">
      <c r="B2" s="24"/>
      <c r="C2" s="39" t="s">
        <v>80</v>
      </c>
      <c r="D2" s="25"/>
      <c r="E2" s="26"/>
      <c r="F2" s="26"/>
      <c r="G2" s="26"/>
      <c r="H2" s="26"/>
      <c r="I2" s="26"/>
      <c r="J2" s="27"/>
    </row>
    <row r="3" spans="1:14" s="31" customFormat="1" ht="12.75" customHeight="1" thickBot="1">
      <c r="B3" s="28"/>
      <c r="C3" s="29"/>
      <c r="D3" s="29"/>
      <c r="E3" s="29"/>
      <c r="F3" s="29"/>
      <c r="G3" s="29"/>
      <c r="H3" s="29"/>
      <c r="I3" s="29"/>
      <c r="J3" s="30"/>
    </row>
    <row r="4" spans="1:14" s="31" customFormat="1" ht="24" customHeight="1" thickTop="1">
      <c r="B4" s="32" t="s">
        <v>138</v>
      </c>
      <c r="C4" s="86"/>
      <c r="D4" s="33" t="s">
        <v>32</v>
      </c>
      <c r="E4" s="286" t="s">
        <v>165</v>
      </c>
      <c r="F4" s="282" t="s">
        <v>33</v>
      </c>
      <c r="G4" s="283"/>
      <c r="H4" s="34" t="s">
        <v>34</v>
      </c>
      <c r="I4" s="34"/>
      <c r="J4" s="284" t="s">
        <v>166</v>
      </c>
      <c r="K4" s="35"/>
    </row>
    <row r="5" spans="1:14" ht="13.5" thickBot="1">
      <c r="B5" s="36"/>
      <c r="C5" s="68"/>
      <c r="D5" s="37" t="s">
        <v>35</v>
      </c>
      <c r="E5" s="287"/>
      <c r="F5" s="38" t="s">
        <v>36</v>
      </c>
      <c r="G5" s="38" t="s">
        <v>37</v>
      </c>
      <c r="H5" s="38" t="s">
        <v>38</v>
      </c>
      <c r="I5" s="38" t="s">
        <v>39</v>
      </c>
      <c r="J5" s="285"/>
    </row>
    <row r="6" spans="1:14" ht="13.5" thickTop="1">
      <c r="A6">
        <v>1</v>
      </c>
      <c r="B6" s="36" t="s">
        <v>82</v>
      </c>
      <c r="C6" s="26" t="s">
        <v>81</v>
      </c>
      <c r="D6" s="39"/>
      <c r="E6" s="40"/>
      <c r="F6" s="41"/>
      <c r="G6" s="41"/>
      <c r="H6" s="41"/>
      <c r="I6" s="41"/>
      <c r="J6" s="42"/>
    </row>
    <row r="7" spans="1:14" hidden="1">
      <c r="B7" s="36"/>
      <c r="C7" s="26"/>
      <c r="D7" s="39"/>
      <c r="E7" s="43"/>
      <c r="F7" s="43"/>
      <c r="G7" s="43"/>
      <c r="H7" s="43"/>
      <c r="I7" s="43"/>
      <c r="J7" s="44"/>
    </row>
    <row r="8" spans="1:14">
      <c r="B8" s="45"/>
      <c r="C8" s="29"/>
      <c r="D8" s="46"/>
      <c r="E8" s="47"/>
      <c r="F8" s="47"/>
      <c r="G8" s="47"/>
      <c r="H8" s="47"/>
      <c r="I8" s="47"/>
      <c r="J8" s="48"/>
    </row>
    <row r="9" spans="1:14">
      <c r="B9" s="32"/>
      <c r="C9" s="29"/>
      <c r="D9" s="49"/>
      <c r="E9" s="50"/>
      <c r="F9" s="50"/>
      <c r="G9" s="50"/>
      <c r="H9" s="50"/>
      <c r="I9" s="50"/>
      <c r="J9" s="51"/>
    </row>
    <row r="10" spans="1:14">
      <c r="A10">
        <v>2</v>
      </c>
      <c r="B10" s="36" t="s">
        <v>83</v>
      </c>
      <c r="C10" s="26"/>
      <c r="D10" s="52"/>
      <c r="E10" s="53"/>
      <c r="F10" s="50"/>
      <c r="G10" s="50"/>
      <c r="H10" s="50"/>
      <c r="I10" s="50"/>
      <c r="J10" s="54"/>
    </row>
    <row r="11" spans="1:14">
      <c r="B11" s="55" t="s">
        <v>84</v>
      </c>
      <c r="C11" s="87" t="s">
        <v>86</v>
      </c>
      <c r="D11" s="56"/>
      <c r="E11" s="145">
        <f>301000000/1936.27</f>
        <v>155453.52662593542</v>
      </c>
      <c r="G11" s="50"/>
      <c r="H11" s="50"/>
      <c r="I11" s="50"/>
      <c r="J11" s="140">
        <f>E11</f>
        <v>155453.52662593542</v>
      </c>
    </row>
    <row r="12" spans="1:14">
      <c r="B12" s="55" t="s">
        <v>85</v>
      </c>
      <c r="C12" s="87" t="s">
        <v>86</v>
      </c>
      <c r="D12" s="57"/>
      <c r="E12" s="145">
        <f>60000000/1936.27</f>
        <v>30987.41394536919</v>
      </c>
      <c r="G12" s="50"/>
      <c r="H12" s="58"/>
      <c r="I12" s="58"/>
      <c r="J12" s="141">
        <f>E12</f>
        <v>30987.41394536919</v>
      </c>
    </row>
    <row r="13" spans="1:14">
      <c r="A13">
        <v>3</v>
      </c>
      <c r="B13" s="36" t="s">
        <v>87</v>
      </c>
      <c r="C13" s="26" t="s">
        <v>88</v>
      </c>
      <c r="D13" s="59"/>
      <c r="E13" s="145">
        <f>500000/1936.27</f>
        <v>258.22844954474323</v>
      </c>
      <c r="G13" s="50"/>
      <c r="H13" s="50"/>
      <c r="I13" s="50"/>
      <c r="J13" s="142">
        <f>E13</f>
        <v>258.22844954474323</v>
      </c>
    </row>
    <row r="14" spans="1:14" ht="25.5">
      <c r="A14">
        <v>4</v>
      </c>
      <c r="B14" s="90" t="s">
        <v>89</v>
      </c>
      <c r="C14" s="26"/>
      <c r="D14" s="59"/>
      <c r="E14" s="53"/>
      <c r="F14" s="50"/>
      <c r="G14" s="50"/>
      <c r="H14" s="50"/>
      <c r="I14" s="50"/>
      <c r="J14" s="51"/>
    </row>
    <row r="15" spans="1:14">
      <c r="A15">
        <v>5</v>
      </c>
      <c r="B15" s="36" t="s">
        <v>90</v>
      </c>
      <c r="C15" s="26"/>
      <c r="D15" s="52"/>
      <c r="E15" s="53">
        <v>0</v>
      </c>
      <c r="F15" s="185"/>
      <c r="G15" s="50"/>
      <c r="H15" s="50"/>
      <c r="I15" s="58"/>
      <c r="J15" s="51">
        <f>E15+F15-G15</f>
        <v>0</v>
      </c>
    </row>
    <row r="16" spans="1:14">
      <c r="A16">
        <v>6</v>
      </c>
      <c r="B16" s="36" t="s">
        <v>91</v>
      </c>
      <c r="C16" s="26"/>
      <c r="D16" s="60"/>
      <c r="E16" s="204"/>
      <c r="F16" s="221">
        <f>'ENTRATA 2018'!H130</f>
        <v>10953.86</v>
      </c>
      <c r="G16" s="50"/>
      <c r="H16" s="50"/>
      <c r="I16" s="50"/>
      <c r="J16" s="187"/>
    </row>
    <row r="17" spans="1:12" ht="13.5" thickBot="1">
      <c r="A17">
        <v>7</v>
      </c>
      <c r="B17" s="36" t="s">
        <v>92</v>
      </c>
      <c r="C17" s="26"/>
      <c r="D17" s="59"/>
      <c r="E17" s="201">
        <v>15699.7</v>
      </c>
      <c r="F17" s="146">
        <f>'ENTRATA 2018'!F130</f>
        <v>22376.739999999998</v>
      </c>
      <c r="G17" s="134">
        <f>'SPESA 2018'!E120</f>
        <v>15633.97</v>
      </c>
      <c r="H17" s="50"/>
      <c r="J17" s="180">
        <f>E17+F17-G17</f>
        <v>22442.47</v>
      </c>
    </row>
    <row r="18" spans="1:12" ht="13.5" thickBot="1">
      <c r="B18" s="91" t="s">
        <v>30</v>
      </c>
      <c r="C18" s="26"/>
      <c r="D18" s="13"/>
      <c r="E18" s="182">
        <f>E17+E13+E12+E11</f>
        <v>202398.86902084935</v>
      </c>
      <c r="F18" s="184"/>
      <c r="G18" s="184"/>
      <c r="H18" s="43"/>
      <c r="I18" s="181"/>
      <c r="J18" s="183">
        <f>SUM(J11:J17)</f>
        <v>209141.63902084937</v>
      </c>
      <c r="K18" s="266"/>
      <c r="L18" s="267"/>
    </row>
    <row r="19" spans="1:12" ht="23.25" customHeight="1" thickTop="1" thickBot="1">
      <c r="B19" s="62" t="s">
        <v>40</v>
      </c>
      <c r="C19" s="88"/>
      <c r="D19" s="63"/>
      <c r="E19" s="63"/>
      <c r="F19" s="63"/>
      <c r="G19" s="63"/>
      <c r="H19" s="63"/>
      <c r="I19" s="63"/>
      <c r="J19" s="63"/>
      <c r="K19" s="23"/>
    </row>
    <row r="20" spans="1:12" ht="13.5" thickTop="1">
      <c r="B20" s="64" t="s">
        <v>93</v>
      </c>
      <c r="C20" s="89"/>
      <c r="D20" s="39"/>
      <c r="E20" s="43"/>
      <c r="F20" s="43"/>
      <c r="G20" s="43"/>
      <c r="H20" s="43"/>
      <c r="I20" s="43"/>
      <c r="J20" s="44"/>
    </row>
    <row r="21" spans="1:12" hidden="1">
      <c r="B21" s="32" t="s">
        <v>41</v>
      </c>
      <c r="C21" s="29"/>
      <c r="D21" s="65"/>
      <c r="E21" s="39"/>
      <c r="F21" s="39"/>
      <c r="G21" s="39"/>
      <c r="H21" s="39"/>
      <c r="I21" s="39"/>
      <c r="J21" s="44"/>
    </row>
    <row r="22" spans="1:12">
      <c r="B22" s="45"/>
      <c r="C22" s="29"/>
      <c r="D22" s="39"/>
      <c r="E22" s="43"/>
      <c r="F22" s="43"/>
      <c r="G22" s="43"/>
      <c r="H22" s="43"/>
      <c r="I22" s="43"/>
      <c r="J22" s="44"/>
    </row>
    <row r="23" spans="1:12">
      <c r="B23" s="32" t="s">
        <v>42</v>
      </c>
      <c r="C23" s="29"/>
      <c r="D23" s="66"/>
      <c r="E23" s="50"/>
      <c r="F23" s="50"/>
      <c r="G23" s="50"/>
      <c r="H23" s="50"/>
      <c r="I23" s="50"/>
      <c r="J23" s="67"/>
    </row>
    <row r="24" spans="1:12">
      <c r="A24">
        <v>1</v>
      </c>
      <c r="B24" s="36" t="s">
        <v>94</v>
      </c>
      <c r="C24" s="26"/>
      <c r="D24" s="50"/>
      <c r="E24" s="50"/>
      <c r="F24" s="50"/>
      <c r="G24" s="50"/>
      <c r="H24" s="50"/>
      <c r="I24" s="50"/>
      <c r="J24" s="67"/>
    </row>
    <row r="25" spans="1:12" ht="13.5" thickBot="1">
      <c r="A25">
        <v>2</v>
      </c>
      <c r="B25" s="36" t="s">
        <v>95</v>
      </c>
      <c r="C25" s="26"/>
      <c r="D25" s="50"/>
      <c r="E25" s="204"/>
      <c r="F25" s="145">
        <f>'SPESA 2018'!G120</f>
        <v>0</v>
      </c>
      <c r="G25" s="50"/>
      <c r="H25" s="50"/>
      <c r="I25" s="50"/>
      <c r="J25" s="189">
        <f>E25+F25</f>
        <v>0</v>
      </c>
    </row>
    <row r="26" spans="1:12">
      <c r="B26" s="45" t="s">
        <v>96</v>
      </c>
      <c r="C26" s="29"/>
      <c r="D26" s="50">
        <v>0</v>
      </c>
      <c r="E26" s="188">
        <f>E25+E24</f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</row>
    <row r="27" spans="1:12" ht="13.5" hidden="1" thickBot="1">
      <c r="B27" s="68"/>
      <c r="C27" s="26"/>
      <c r="D27" s="26"/>
      <c r="E27" s="26"/>
      <c r="F27" s="26"/>
      <c r="G27" s="26"/>
      <c r="H27" s="26"/>
      <c r="I27" s="26"/>
      <c r="J27" s="27"/>
    </row>
    <row r="28" spans="1:12" ht="13.5" hidden="1" thickBot="1">
      <c r="B28" s="68"/>
      <c r="C28" s="26"/>
      <c r="D28" s="26"/>
      <c r="E28" s="26"/>
      <c r="F28" s="26"/>
      <c r="G28" s="26"/>
      <c r="H28" s="26"/>
      <c r="I28" s="26"/>
      <c r="J28" s="27"/>
    </row>
    <row r="29" spans="1:12" ht="13.5" hidden="1" thickBot="1">
      <c r="B29" s="68"/>
      <c r="C29" s="26"/>
      <c r="D29" s="26"/>
      <c r="E29" s="26"/>
      <c r="F29" s="26"/>
      <c r="G29" s="26"/>
      <c r="H29" s="26"/>
      <c r="I29" s="26"/>
      <c r="J29" s="27"/>
    </row>
    <row r="31" spans="1:12" hidden="1"/>
    <row r="32" spans="1:12">
      <c r="B32" t="s">
        <v>102</v>
      </c>
      <c r="E32" s="144">
        <f>E18</f>
        <v>202398.86902084935</v>
      </c>
      <c r="J32" s="143">
        <f>J18</f>
        <v>209141.63902084937</v>
      </c>
    </row>
    <row r="33" spans="2:10">
      <c r="B33" t="s">
        <v>103</v>
      </c>
      <c r="E33" s="146">
        <f>E25</f>
        <v>0</v>
      </c>
      <c r="J33" s="146">
        <f>J25</f>
        <v>0</v>
      </c>
    </row>
    <row r="34" spans="2:10" ht="11.25" customHeight="1">
      <c r="B34" t="s">
        <v>104</v>
      </c>
      <c r="E34" s="144">
        <f>E32-E33</f>
        <v>202398.86902084935</v>
      </c>
      <c r="J34" s="143">
        <f>J32-J33</f>
        <v>209141.63902084937</v>
      </c>
    </row>
    <row r="35" spans="2:10" ht="13.5" thickBot="1"/>
    <row r="36" spans="2:10" ht="13.5" thickTop="1">
      <c r="B36" s="69" t="s">
        <v>43</v>
      </c>
      <c r="C36" s="70"/>
      <c r="D36" s="70"/>
      <c r="E36" s="70"/>
      <c r="F36" s="70"/>
      <c r="G36" s="70"/>
      <c r="H36" s="70"/>
      <c r="I36" s="70"/>
      <c r="J36" s="71"/>
    </row>
    <row r="37" spans="2:10" ht="12.75" customHeight="1">
      <c r="B37" s="72"/>
      <c r="C37" s="26"/>
      <c r="D37" s="26"/>
      <c r="E37" s="26"/>
      <c r="F37" s="26"/>
      <c r="G37" s="26"/>
      <c r="H37" s="26"/>
      <c r="I37" s="26"/>
      <c r="J37" s="73"/>
    </row>
    <row r="38" spans="2:10">
      <c r="B38" s="72" t="s">
        <v>44</v>
      </c>
      <c r="C38" s="26"/>
      <c r="D38" s="26"/>
      <c r="E38" s="26"/>
      <c r="F38" s="26"/>
      <c r="G38" s="26"/>
      <c r="H38" s="26"/>
      <c r="I38" s="26"/>
      <c r="J38" s="73"/>
    </row>
    <row r="39" spans="2:10">
      <c r="B39" s="72" t="s">
        <v>45</v>
      </c>
      <c r="C39" s="26"/>
      <c r="D39" s="26"/>
      <c r="E39" s="26"/>
      <c r="F39" s="26"/>
      <c r="G39" s="26"/>
      <c r="H39" s="26"/>
      <c r="I39" s="26"/>
      <c r="J39" s="73"/>
    </row>
    <row r="40" spans="2:10">
      <c r="B40" s="72" t="s">
        <v>46</v>
      </c>
      <c r="C40" s="26"/>
      <c r="D40" s="26"/>
      <c r="E40" s="26"/>
      <c r="F40" s="26"/>
      <c r="G40" s="26"/>
      <c r="H40" s="26"/>
      <c r="I40" s="26"/>
      <c r="J40" s="73"/>
    </row>
    <row r="41" spans="2:10">
      <c r="B41" s="72" t="s">
        <v>47</v>
      </c>
      <c r="C41" s="26"/>
      <c r="D41" s="26"/>
      <c r="E41" s="26"/>
      <c r="F41" s="26"/>
      <c r="G41" s="26"/>
      <c r="H41" s="26"/>
      <c r="I41" s="26"/>
      <c r="J41" s="73"/>
    </row>
    <row r="42" spans="2:10">
      <c r="B42" s="72" t="s">
        <v>48</v>
      </c>
      <c r="C42" s="26"/>
      <c r="D42" s="26"/>
      <c r="E42" s="26"/>
      <c r="F42" s="26"/>
      <c r="G42" s="26"/>
      <c r="H42" s="26"/>
      <c r="I42" s="26"/>
      <c r="J42" s="73"/>
    </row>
    <row r="43" spans="2:10" ht="13.5" thickBot="1">
      <c r="B43" s="74" t="s">
        <v>49</v>
      </c>
      <c r="C43" s="75"/>
      <c r="D43" s="75"/>
      <c r="E43" s="75"/>
      <c r="F43" s="75"/>
      <c r="G43" s="75"/>
      <c r="H43" s="75"/>
      <c r="I43" s="75"/>
      <c r="J43" s="76"/>
    </row>
    <row r="44" spans="2:10" ht="13.5" thickTop="1"/>
    <row r="45" spans="2:10">
      <c r="B45" t="s">
        <v>126</v>
      </c>
      <c r="G45" t="s">
        <v>127</v>
      </c>
    </row>
    <row r="47" spans="2:10">
      <c r="C47" t="s">
        <v>128</v>
      </c>
    </row>
  </sheetData>
  <mergeCells count="5">
    <mergeCell ref="K18:L18"/>
    <mergeCell ref="B1:J1"/>
    <mergeCell ref="F4:G4"/>
    <mergeCell ref="J4:J5"/>
    <mergeCell ref="E4:E5"/>
  </mergeCells>
  <phoneticPr fontId="16" type="noConversion"/>
  <printOptions horizontalCentered="1" verticalCentered="1" gridLines="1"/>
  <pageMargins left="0.78740157480314965" right="0.78740157480314965" top="0.78740157480314965" bottom="0.78740157480314965" header="0.51181102362204722" footer="0.51181102362204722"/>
  <pageSetup paperSize="9" scale="80" orientation="landscape" r:id="rId1"/>
  <headerFooter alignWithMargins="0">
    <oddHeader>&amp;CPagina &amp;P</oddHeader>
    <oddFooter xml:space="preserve">&amp;CUniversità Agraria di Collelungo Sabino 
consuntivo 2018
Conto Patrimoniale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workbookViewId="0">
      <selection sqref="A1:J37"/>
    </sheetView>
  </sheetViews>
  <sheetFormatPr defaultRowHeight="12.75"/>
  <cols>
    <col min="10" max="10" width="10" bestFit="1" customWidth="1"/>
  </cols>
  <sheetData>
    <row r="2" spans="1:9">
      <c r="E2" s="199"/>
      <c r="F2" s="199"/>
      <c r="G2" s="199"/>
      <c r="H2" s="199"/>
    </row>
    <row r="3" spans="1:9">
      <c r="A3" s="154"/>
    </row>
    <row r="4" spans="1:9">
      <c r="A4" s="154"/>
    </row>
    <row r="5" spans="1:9">
      <c r="A5" s="154"/>
    </row>
    <row r="6" spans="1:9">
      <c r="A6" s="154"/>
    </row>
    <row r="7" spans="1:9">
      <c r="A7" s="154"/>
    </row>
    <row r="8" spans="1:9">
      <c r="A8" s="154"/>
    </row>
    <row r="9" spans="1:9">
      <c r="A9" s="154"/>
    </row>
    <row r="10" spans="1:9">
      <c r="A10" s="154"/>
    </row>
    <row r="11" spans="1:9">
      <c r="A11" s="154"/>
    </row>
    <row r="12" spans="1:9">
      <c r="A12" s="154"/>
    </row>
    <row r="13" spans="1:9">
      <c r="A13" s="154"/>
    </row>
    <row r="14" spans="1:9">
      <c r="E14" s="144"/>
      <c r="F14" s="144"/>
      <c r="G14" s="144"/>
      <c r="H14" s="144"/>
      <c r="I14" s="190"/>
    </row>
    <row r="16" spans="1:9">
      <c r="E16" s="191"/>
      <c r="F16" s="191"/>
      <c r="I16" s="190"/>
    </row>
    <row r="19" spans="1:11">
      <c r="F19" s="199"/>
      <c r="G19" s="199"/>
      <c r="H19" s="199"/>
      <c r="I19" s="199"/>
    </row>
    <row r="20" spans="1:11">
      <c r="A20" s="154"/>
    </row>
    <row r="21" spans="1:11">
      <c r="A21" s="154"/>
    </row>
    <row r="22" spans="1:11">
      <c r="A22" s="154"/>
    </row>
    <row r="23" spans="1:11">
      <c r="A23" s="154"/>
    </row>
    <row r="24" spans="1:11">
      <c r="A24" s="154"/>
    </row>
    <row r="25" spans="1:11">
      <c r="A25" s="154"/>
    </row>
    <row r="26" spans="1:11">
      <c r="A26" s="154"/>
    </row>
    <row r="27" spans="1:11">
      <c r="A27" s="154"/>
      <c r="K27" s="191" t="s">
        <v>142</v>
      </c>
    </row>
    <row r="28" spans="1:11">
      <c r="F28" s="144"/>
      <c r="G28" s="144"/>
      <c r="H28" s="144"/>
      <c r="I28" s="144"/>
      <c r="J28" s="190"/>
    </row>
    <row r="30" spans="1:11">
      <c r="A30" s="191"/>
      <c r="C30" s="191"/>
      <c r="D30" s="191"/>
      <c r="E30" s="191"/>
    </row>
    <row r="31" spans="1:11">
      <c r="A31" s="191"/>
      <c r="C31" s="144"/>
      <c r="D31" s="144"/>
      <c r="E31" s="190"/>
    </row>
    <row r="32" spans="1:11">
      <c r="A32" s="191"/>
      <c r="C32" s="192"/>
      <c r="D32" s="192"/>
      <c r="E32" s="144"/>
    </row>
    <row r="33" spans="1:8">
      <c r="A33" s="191"/>
      <c r="C33" s="192"/>
      <c r="D33" s="192"/>
      <c r="E33" s="144"/>
    </row>
    <row r="34" spans="1:8">
      <c r="A34" s="191"/>
      <c r="C34" s="192"/>
      <c r="D34" s="192"/>
      <c r="E34" s="144"/>
    </row>
    <row r="35" spans="1:8">
      <c r="A35" s="191"/>
      <c r="C35" s="192"/>
      <c r="D35" s="192"/>
      <c r="E35" s="190"/>
      <c r="H35" s="144"/>
    </row>
    <row r="36" spans="1:8">
      <c r="C36" s="190"/>
      <c r="D36" s="190"/>
      <c r="E36" s="144"/>
    </row>
    <row r="37" spans="1:8">
      <c r="D37" s="14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ENTRATA 2018</vt:lpstr>
      <vt:lpstr>SPESA 2018</vt:lpstr>
      <vt:lpstr>RIEPILOGO 2018</vt:lpstr>
      <vt:lpstr>CONTO PATRIMONIALE 2018</vt:lpstr>
      <vt:lpstr>Foglio1</vt:lpstr>
      <vt:lpstr>'CONTO PATRIMONIALE 2018'!Area_stampa</vt:lpstr>
      <vt:lpstr>'ENTRATA 2018'!Area_stampa</vt:lpstr>
      <vt:lpstr>'SPESA 2018'!Area_stampa</vt:lpstr>
    </vt:vector>
  </TitlesOfParts>
  <Company>Provincia di Rieti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Cordisco</dc:creator>
  <cp:lastModifiedBy>Utente Windows</cp:lastModifiedBy>
  <cp:lastPrinted>2018-02-16T14:30:19Z</cp:lastPrinted>
  <dcterms:created xsi:type="dcterms:W3CDTF">2001-03-03T08:40:17Z</dcterms:created>
  <dcterms:modified xsi:type="dcterms:W3CDTF">2019-04-05T16:41:56Z</dcterms:modified>
</cp:coreProperties>
</file>